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\\FS01\Data$\WPD\SWQB\Financial\GRANTS\Contractor Reimbursement and Budget Tracking\"/>
    </mc:Choice>
  </mc:AlternateContent>
  <xr:revisionPtr revIDLastSave="0" documentId="13_ncr:1_{B5FDBB5F-AC33-47A5-B677-E1F5F73DF058}" xr6:coauthVersionLast="47" xr6:coauthVersionMax="47" xr10:uidLastSave="{00000000-0000-0000-0000-000000000000}"/>
  <bookViews>
    <workbookView xWindow="-120" yWindow="-120" windowWidth="29040" windowHeight="17520" activeTab="1" xr2:uid="{D90346DA-8653-4F13-A979-9714BB466021}"/>
  </bookViews>
  <sheets>
    <sheet name="README" sheetId="9" r:id="rId1"/>
    <sheet name="Budget Sheet" sheetId="1" r:id="rId2"/>
    <sheet name="Cost Summary by Category" sheetId="4" r:id="rId3"/>
    <sheet name="Rate Schedules" sheetId="8" r:id="rId4"/>
    <sheet name="PA Items with Category" sheetId="2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19" i="1"/>
  <c r="H18" i="1"/>
  <c r="H17" i="1"/>
  <c r="H16" i="1"/>
  <c r="H15" i="1"/>
  <c r="H14" i="1"/>
  <c r="H13" i="1"/>
  <c r="H6" i="1"/>
  <c r="H7" i="1"/>
  <c r="H8" i="1"/>
  <c r="H9" i="1"/>
  <c r="H10" i="1"/>
  <c r="H11" i="1"/>
  <c r="H12" i="1"/>
  <c r="C6" i="1"/>
  <c r="G152" i="1"/>
  <c r="C152" i="1"/>
  <c r="G151" i="1"/>
  <c r="C151" i="1"/>
  <c r="G137" i="1"/>
  <c r="C137" i="1"/>
  <c r="G136" i="1"/>
  <c r="I136" i="1" s="1"/>
  <c r="C136" i="1"/>
  <c r="G122" i="1"/>
  <c r="C122" i="1"/>
  <c r="G121" i="1"/>
  <c r="C121" i="1"/>
  <c r="G107" i="1"/>
  <c r="C107" i="1"/>
  <c r="G106" i="1"/>
  <c r="C106" i="1"/>
  <c r="G92" i="1"/>
  <c r="C92" i="1"/>
  <c r="G91" i="1"/>
  <c r="C91" i="1"/>
  <c r="I91" i="1" l="1"/>
  <c r="I107" i="1"/>
  <c r="I151" i="1"/>
  <c r="H155" i="1"/>
  <c r="I92" i="1"/>
  <c r="I152" i="1"/>
  <c r="I137" i="1"/>
  <c r="I106" i="1"/>
  <c r="I121" i="1"/>
  <c r="I122" i="1"/>
  <c r="G154" i="1"/>
  <c r="C154" i="1"/>
  <c r="G153" i="1"/>
  <c r="I153" i="1" s="1"/>
  <c r="C153" i="1"/>
  <c r="G139" i="1"/>
  <c r="C139" i="1"/>
  <c r="G138" i="1"/>
  <c r="I138" i="1" s="1"/>
  <c r="C138" i="1"/>
  <c r="G124" i="1"/>
  <c r="C124" i="1"/>
  <c r="G123" i="1"/>
  <c r="C123" i="1"/>
  <c r="G109" i="1"/>
  <c r="C109" i="1"/>
  <c r="G108" i="1"/>
  <c r="C108" i="1"/>
  <c r="G94" i="1"/>
  <c r="C94" i="1"/>
  <c r="G93" i="1"/>
  <c r="C93" i="1"/>
  <c r="G79" i="1"/>
  <c r="C79" i="1"/>
  <c r="G78" i="1"/>
  <c r="C78" i="1"/>
  <c r="G64" i="1"/>
  <c r="C64" i="1"/>
  <c r="G63" i="1"/>
  <c r="C63" i="1"/>
  <c r="G49" i="1"/>
  <c r="C49" i="1"/>
  <c r="G48" i="1"/>
  <c r="C48" i="1"/>
  <c r="G34" i="1"/>
  <c r="C34" i="1"/>
  <c r="G33" i="1"/>
  <c r="C33" i="1"/>
  <c r="G77" i="1"/>
  <c r="C77" i="1"/>
  <c r="G76" i="1"/>
  <c r="C76" i="1"/>
  <c r="G62" i="1"/>
  <c r="C62" i="1"/>
  <c r="G61" i="1"/>
  <c r="C61" i="1"/>
  <c r="G47" i="1"/>
  <c r="C47" i="1"/>
  <c r="G46" i="1"/>
  <c r="C46" i="1"/>
  <c r="G32" i="1"/>
  <c r="C32" i="1"/>
  <c r="G31" i="1"/>
  <c r="C31" i="1"/>
  <c r="G6" i="1"/>
  <c r="G7" i="1"/>
  <c r="G8" i="1"/>
  <c r="G9" i="1"/>
  <c r="G10" i="1"/>
  <c r="G11" i="1"/>
  <c r="G12" i="1"/>
  <c r="G13" i="1"/>
  <c r="G16" i="1"/>
  <c r="G17" i="1"/>
  <c r="G14" i="1"/>
  <c r="G15" i="1"/>
  <c r="G18" i="1"/>
  <c r="G19" i="1"/>
  <c r="G144" i="1"/>
  <c r="G145" i="1"/>
  <c r="G146" i="1"/>
  <c r="G147" i="1"/>
  <c r="G148" i="1"/>
  <c r="G149" i="1"/>
  <c r="G150" i="1"/>
  <c r="G21" i="1"/>
  <c r="G22" i="1"/>
  <c r="G23" i="1"/>
  <c r="G24" i="1"/>
  <c r="G25" i="1"/>
  <c r="G26" i="1"/>
  <c r="G27" i="1"/>
  <c r="G28" i="1"/>
  <c r="G29" i="1"/>
  <c r="G30" i="1"/>
  <c r="G36" i="1"/>
  <c r="G37" i="1"/>
  <c r="G38" i="1"/>
  <c r="G39" i="1"/>
  <c r="G40" i="1"/>
  <c r="G41" i="1"/>
  <c r="G42" i="1"/>
  <c r="G43" i="1"/>
  <c r="G44" i="1"/>
  <c r="G45" i="1"/>
  <c r="G51" i="1"/>
  <c r="G52" i="1"/>
  <c r="G53" i="1"/>
  <c r="G54" i="1"/>
  <c r="G55" i="1"/>
  <c r="G56" i="1"/>
  <c r="G57" i="1"/>
  <c r="G58" i="1"/>
  <c r="G59" i="1"/>
  <c r="G60" i="1"/>
  <c r="G66" i="1"/>
  <c r="G67" i="1"/>
  <c r="G68" i="1"/>
  <c r="G69" i="1"/>
  <c r="G70" i="1"/>
  <c r="G71" i="1"/>
  <c r="G72" i="1"/>
  <c r="G73" i="1"/>
  <c r="G74" i="1"/>
  <c r="G75" i="1"/>
  <c r="G81" i="1"/>
  <c r="G82" i="1"/>
  <c r="G83" i="1"/>
  <c r="G84" i="1"/>
  <c r="G85" i="1"/>
  <c r="G86" i="1"/>
  <c r="G87" i="1"/>
  <c r="G88" i="1"/>
  <c r="G89" i="1"/>
  <c r="G90" i="1"/>
  <c r="G96" i="1"/>
  <c r="G97" i="1"/>
  <c r="G98" i="1"/>
  <c r="G99" i="1"/>
  <c r="G100" i="1"/>
  <c r="G101" i="1"/>
  <c r="G102" i="1"/>
  <c r="G103" i="1"/>
  <c r="G104" i="1"/>
  <c r="G105" i="1"/>
  <c r="G111" i="1"/>
  <c r="G112" i="1"/>
  <c r="G113" i="1"/>
  <c r="G114" i="1"/>
  <c r="G115" i="1"/>
  <c r="G116" i="1"/>
  <c r="G117" i="1"/>
  <c r="G118" i="1"/>
  <c r="G119" i="1"/>
  <c r="G120" i="1"/>
  <c r="G126" i="1"/>
  <c r="G127" i="1"/>
  <c r="G128" i="1"/>
  <c r="G129" i="1"/>
  <c r="G130" i="1"/>
  <c r="G131" i="1"/>
  <c r="G132" i="1"/>
  <c r="G133" i="1"/>
  <c r="G134" i="1"/>
  <c r="G135" i="1"/>
  <c r="G141" i="1"/>
  <c r="G142" i="1"/>
  <c r="G143" i="1"/>
  <c r="I139" i="1" l="1"/>
  <c r="I93" i="1"/>
  <c r="I48" i="1"/>
  <c r="I49" i="1"/>
  <c r="I109" i="1"/>
  <c r="I123" i="1"/>
  <c r="I154" i="1"/>
  <c r="I124" i="1"/>
  <c r="I108" i="1"/>
  <c r="I34" i="1"/>
  <c r="I94" i="1"/>
  <c r="I78" i="1"/>
  <c r="I63" i="1"/>
  <c r="I33" i="1"/>
  <c r="I79" i="1"/>
  <c r="I64" i="1"/>
  <c r="I77" i="1"/>
  <c r="I61" i="1"/>
  <c r="I47" i="1"/>
  <c r="I32" i="1"/>
  <c r="I46" i="1"/>
  <c r="I76" i="1"/>
  <c r="I31" i="1"/>
  <c r="I62" i="1"/>
  <c r="I19" i="1"/>
  <c r="C19" i="1"/>
  <c r="C16" i="1"/>
  <c r="C17" i="1"/>
  <c r="C14" i="1"/>
  <c r="C15" i="1"/>
  <c r="C18" i="1"/>
  <c r="I7" i="1"/>
  <c r="I8" i="1"/>
  <c r="I9" i="1"/>
  <c r="I10" i="1"/>
  <c r="I11" i="1"/>
  <c r="I12" i="1"/>
  <c r="I13" i="1"/>
  <c r="I16" i="1"/>
  <c r="I17" i="1"/>
  <c r="I14" i="1"/>
  <c r="I15" i="1"/>
  <c r="I18" i="1"/>
  <c r="I21" i="1"/>
  <c r="I22" i="1"/>
  <c r="I23" i="1"/>
  <c r="I24" i="1"/>
  <c r="I25" i="1"/>
  <c r="I26" i="1"/>
  <c r="I27" i="1"/>
  <c r="I28" i="1"/>
  <c r="I29" i="1"/>
  <c r="I30" i="1"/>
  <c r="I36" i="1"/>
  <c r="I37" i="1"/>
  <c r="I38" i="1"/>
  <c r="I39" i="1"/>
  <c r="I40" i="1"/>
  <c r="I41" i="1"/>
  <c r="I42" i="1"/>
  <c r="I43" i="1"/>
  <c r="I44" i="1"/>
  <c r="I45" i="1"/>
  <c r="I51" i="1"/>
  <c r="I52" i="1"/>
  <c r="I53" i="1"/>
  <c r="I54" i="1"/>
  <c r="I55" i="1"/>
  <c r="I56" i="1"/>
  <c r="I57" i="1"/>
  <c r="I58" i="1"/>
  <c r="I59" i="1"/>
  <c r="I60" i="1"/>
  <c r="I66" i="1"/>
  <c r="I67" i="1"/>
  <c r="I68" i="1"/>
  <c r="I69" i="1"/>
  <c r="I70" i="1"/>
  <c r="I71" i="1"/>
  <c r="I72" i="1"/>
  <c r="I73" i="1"/>
  <c r="I74" i="1"/>
  <c r="I75" i="1"/>
  <c r="I81" i="1"/>
  <c r="I82" i="1"/>
  <c r="I83" i="1"/>
  <c r="I84" i="1"/>
  <c r="I85" i="1"/>
  <c r="I86" i="1"/>
  <c r="I87" i="1"/>
  <c r="I88" i="1"/>
  <c r="I89" i="1"/>
  <c r="I90" i="1"/>
  <c r="I96" i="1"/>
  <c r="I97" i="1"/>
  <c r="I98" i="1"/>
  <c r="I99" i="1"/>
  <c r="I100" i="1"/>
  <c r="I101" i="1"/>
  <c r="I102" i="1"/>
  <c r="I103" i="1"/>
  <c r="I104" i="1"/>
  <c r="I105" i="1"/>
  <c r="I111" i="1"/>
  <c r="I112" i="1"/>
  <c r="I113" i="1"/>
  <c r="I114" i="1"/>
  <c r="I115" i="1"/>
  <c r="I116" i="1"/>
  <c r="I117" i="1"/>
  <c r="I118" i="1"/>
  <c r="I119" i="1"/>
  <c r="I120" i="1"/>
  <c r="I126" i="1"/>
  <c r="I127" i="1"/>
  <c r="I128" i="1"/>
  <c r="I129" i="1"/>
  <c r="I130" i="1"/>
  <c r="I131" i="1"/>
  <c r="I132" i="1"/>
  <c r="I133" i="1"/>
  <c r="I134" i="1"/>
  <c r="I135" i="1"/>
  <c r="I141" i="1"/>
  <c r="I142" i="1"/>
  <c r="I143" i="1"/>
  <c r="I144" i="1"/>
  <c r="I145" i="1"/>
  <c r="I146" i="1"/>
  <c r="I147" i="1"/>
  <c r="I148" i="1"/>
  <c r="I149" i="1"/>
  <c r="I150" i="1"/>
  <c r="C44" i="1"/>
  <c r="C45" i="1"/>
  <c r="C51" i="1"/>
  <c r="C52" i="1"/>
  <c r="C53" i="1"/>
  <c r="C54" i="1"/>
  <c r="C55" i="1"/>
  <c r="C56" i="1"/>
  <c r="C57" i="1"/>
  <c r="C58" i="1"/>
  <c r="C59" i="1"/>
  <c r="C60" i="1"/>
  <c r="C66" i="1"/>
  <c r="C67" i="1"/>
  <c r="C68" i="1"/>
  <c r="C69" i="1"/>
  <c r="C70" i="1"/>
  <c r="C71" i="1"/>
  <c r="C72" i="1"/>
  <c r="C73" i="1"/>
  <c r="C74" i="1"/>
  <c r="C75" i="1"/>
  <c r="C81" i="1"/>
  <c r="C82" i="1"/>
  <c r="C83" i="1"/>
  <c r="C84" i="1"/>
  <c r="C85" i="1"/>
  <c r="C86" i="1"/>
  <c r="C87" i="1"/>
  <c r="C88" i="1"/>
  <c r="C89" i="1"/>
  <c r="C90" i="1"/>
  <c r="C96" i="1"/>
  <c r="C97" i="1"/>
  <c r="C98" i="1"/>
  <c r="C99" i="1"/>
  <c r="C100" i="1"/>
  <c r="C101" i="1"/>
  <c r="C102" i="1"/>
  <c r="C103" i="1"/>
  <c r="C104" i="1"/>
  <c r="C105" i="1"/>
  <c r="C111" i="1"/>
  <c r="C112" i="1"/>
  <c r="C113" i="1"/>
  <c r="C114" i="1"/>
  <c r="C115" i="1"/>
  <c r="C116" i="1"/>
  <c r="C117" i="1"/>
  <c r="C118" i="1"/>
  <c r="C119" i="1"/>
  <c r="C120" i="1"/>
  <c r="C126" i="1"/>
  <c r="C127" i="1"/>
  <c r="C128" i="1"/>
  <c r="C129" i="1"/>
  <c r="C130" i="1"/>
  <c r="C131" i="1"/>
  <c r="C132" i="1"/>
  <c r="C133" i="1"/>
  <c r="C134" i="1"/>
  <c r="C135" i="1"/>
  <c r="C141" i="1"/>
  <c r="C142" i="1"/>
  <c r="C143" i="1"/>
  <c r="C144" i="1"/>
  <c r="C145" i="1"/>
  <c r="C146" i="1"/>
  <c r="C147" i="1"/>
  <c r="C148" i="1"/>
  <c r="C149" i="1"/>
  <c r="C150" i="1"/>
  <c r="C37" i="1"/>
  <c r="C38" i="1"/>
  <c r="C39" i="1"/>
  <c r="C40" i="1"/>
  <c r="C41" i="1"/>
  <c r="C42" i="1"/>
  <c r="C43" i="1"/>
  <c r="C29" i="1"/>
  <c r="C30" i="1"/>
  <c r="C25" i="1"/>
  <c r="C26" i="1"/>
  <c r="C27" i="1"/>
  <c r="C28" i="1"/>
  <c r="C11" i="1"/>
  <c r="C13" i="1"/>
  <c r="C7" i="1"/>
  <c r="C8" i="1"/>
  <c r="C9" i="1"/>
  <c r="C36" i="1"/>
  <c r="C22" i="1"/>
  <c r="C23" i="1"/>
  <c r="C24" i="1"/>
  <c r="C21" i="1"/>
  <c r="C10" i="1"/>
  <c r="C6" i="4" l="1"/>
  <c r="B6" i="4"/>
  <c r="C4" i="4"/>
  <c r="B5" i="4"/>
  <c r="I6" i="1"/>
  <c r="B4" i="4"/>
  <c r="C7" i="4"/>
  <c r="B7" i="4"/>
  <c r="C5" i="4"/>
  <c r="B8" i="4"/>
  <c r="C8" i="4"/>
  <c r="C2" i="4"/>
  <c r="B2" i="4"/>
  <c r="C3" i="4"/>
  <c r="B3" i="4"/>
  <c r="D3" i="4" l="1"/>
  <c r="I155" i="1"/>
  <c r="D5" i="4"/>
  <c r="D8" i="4"/>
  <c r="D7" i="4"/>
  <c r="B9" i="4"/>
  <c r="G155" i="1"/>
  <c r="D6" i="4" l="1"/>
  <c r="D4" i="4"/>
  <c r="D2" i="4"/>
  <c r="C9" i="4"/>
  <c r="D9" i="4" s="1"/>
</calcChain>
</file>

<file path=xl/sharedStrings.xml><?xml version="1.0" encoding="utf-8"?>
<sst xmlns="http://schemas.openxmlformats.org/spreadsheetml/2006/main" count="378" uniqueCount="134">
  <si>
    <t>📘 SWPA Budget Estimator Workbook Instructions</t>
  </si>
  <si>
    <t>🗂️ Workbook Structure:</t>
  </si>
  <si>
    <t>1. Sheet 1: Budget Sheet</t>
  </si>
  <si>
    <t>2. Sheet 2: Cost Summary By Category</t>
  </si>
  <si>
    <t>3. Sheet 3: Rate Schedules</t>
  </si>
  <si>
    <t>Items/Services</t>
  </si>
  <si>
    <t>Category-Auto-populated Entry</t>
  </si>
  <si>
    <t>Category-Manual Entry</t>
  </si>
  <si>
    <t>Quantity</t>
  </si>
  <si>
    <t>Item Number and Description</t>
  </si>
  <si>
    <t>Other</t>
  </si>
  <si>
    <t>Task 2</t>
  </si>
  <si>
    <t>Task  3</t>
  </si>
  <si>
    <t>Task 4</t>
  </si>
  <si>
    <t>Task 5</t>
  </si>
  <si>
    <t>Task 6</t>
  </si>
  <si>
    <t>Task 7</t>
  </si>
  <si>
    <t>Task 8</t>
  </si>
  <si>
    <t>Task 9</t>
  </si>
  <si>
    <t>Task 10</t>
  </si>
  <si>
    <t>TOTAL</t>
  </si>
  <si>
    <t>Category</t>
  </si>
  <si>
    <t>PERSONNEL</t>
  </si>
  <si>
    <t>EQUIPMENT</t>
  </si>
  <si>
    <t>TRAVEL</t>
  </si>
  <si>
    <t>SUB CONTRACTUAL</t>
  </si>
  <si>
    <t>Total Project</t>
  </si>
  <si>
    <t xml:space="preserve">No Manual Entry Required
</t>
  </si>
  <si>
    <t>Hourly Rate</t>
  </si>
  <si>
    <t xml:space="preserve">Manual Entry Required
</t>
  </si>
  <si>
    <t>1. Mechanical Cutting of Trees/Shrubs, Average Slope less than 35% (e.g., feller buncher), cost per acre</t>
  </si>
  <si>
    <t>2. Mechanical Cutting of Trees/Shrubs, Average Slope greater than 35%, cost per acre</t>
  </si>
  <si>
    <t>3. Mechanical Mastication, Average Slope less than 35% (e.g., masticator), cost per acre</t>
  </si>
  <si>
    <t>4. Mechanical Mastication, Average Slope greater than 35%, cost per acre</t>
  </si>
  <si>
    <t>5. Mechanical Skidding, Average Slope less than 35%, cost per acre</t>
  </si>
  <si>
    <t>6. Mechanical Skidding, Average Slope greater than 35%, cost per acre</t>
  </si>
  <si>
    <t>7. Mechanical Extraction of Trees/Shrubs with Rootwads, Average Slope less than 35%, cost per hour</t>
  </si>
  <si>
    <t>8. Mechanical Extraction of Trees/Shrubs with Rootwads, Average Slope greater than 35%, cost per hour</t>
  </si>
  <si>
    <t>9. Mechanical Transportation of Materials Using a Dump Truck (e.g., rocks, boulders, trees, plants, containers, logs, etc.), cost per mile</t>
  </si>
  <si>
    <t>10. Mechanical Transportation of Materials Using a Pickup Truck (with or without trailer), cost per mile</t>
  </si>
  <si>
    <t>11. Mechanical Transportation of Materials Using a Truck and Trailer, cost per mile</t>
  </si>
  <si>
    <t>12. Mechanical Collection of Plant Materials for Revegetation (e.g., whips and poles sourcing), cost per hour</t>
  </si>
  <si>
    <t>13. Mechanical Broadcast Mulching, cost per acre</t>
  </si>
  <si>
    <t>14. Mechanical Broadcast Seeding, cost per acre</t>
  </si>
  <si>
    <t>15. Mechanical Planting of Trees and Shrubs Poles, Soils with Less than 25% Cobble in Project Area, cost per hour</t>
  </si>
  <si>
    <t>16. Mechanical Planting of Trees and Shrubs Poles, Soils with More than 25% Cobble in Project Area, cost per hour</t>
  </si>
  <si>
    <t>17. Mechanical Planting of Container Trees and Shrubs, Soils with Less than 25% Cobble in Project Area, cost per hour</t>
  </si>
  <si>
    <t>18. Mechanical Planting of Container Trees and Shrubs, Soils with More than 25% Cobble in Project Area, cost per hour</t>
  </si>
  <si>
    <t>19. Mechanical Placement or Relocation of Rocks (in-stream or flowing water), large heavy EQUIPMENT (e.g., DC-8 etc. or equivalent machine), cost per hour</t>
  </si>
  <si>
    <t>20. Mechanical Placement or Relocation of Rocks (in-stream or flowing water), small heavy EQUIPMENT (e.g., Bobcat or mini-excavator), cost per hour</t>
  </si>
  <si>
    <t>21. Mechanical Placement or Relocation of Rocks (upland or in-stream without flowing water), cost per hour</t>
  </si>
  <si>
    <t>22. Mechanical Placement or Relocation of Rocks in Wetlands, cost per hour</t>
  </si>
  <si>
    <t>23. Mechanical Placement or Relocation of Trees for Channel Structures (in-stream or flowing water), large heavy EQUIPMENT (e.g., DC-8 etc. or equivalent machine), cost per hour</t>
  </si>
  <si>
    <t>24. Mechanical Placement or Relocation of Trees for Channel Structures (upland or in-stream without flowing water), small heavy EQUIPMENT (e.g., Bobcat or mini-excavator), cost per hour</t>
  </si>
  <si>
    <t>25. Mechanical Earthen or Sod Structures (e.g., plug and pond, contours etc.), cost per hour</t>
  </si>
  <si>
    <t>26. Mechanical Road Drainage Maintenance (culvert, bridge, or large material moving), cost per hour</t>
  </si>
  <si>
    <t>27. Mechanical Road Closure (ripping road surfaces, physical barriers placement, log slash placement), cost per hour</t>
  </si>
  <si>
    <t>28. Mechanical Road Maintenance (for project ingress/egress and blading), cost per hour</t>
  </si>
  <si>
    <t>29. Mechanical Sediment Removal or General Earth-Moving, Average Slope Less than 35%, cost per hour</t>
  </si>
  <si>
    <t>30. Mechanical Sediment Removal or General Earth-Moving, Average Slope Greater than 35%, cost per hour</t>
  </si>
  <si>
    <t>31. Mechanical Trash/Refuse (e.g., tires or cars, scrap metal, construction materials etc.) Removal from a Waterway (in-stream or flowing water), large heavy EQUIPMENT (e.g., DC-8 etc. or equivalent machine), cost per hour</t>
  </si>
  <si>
    <t>32. Mechanical Trash/Refuse (e.g., tires or cars, scrap metal, construction materials etc.) Removal from a Waterway (in-stream or flowing water), small heavy EQUIPMENT (e.g., Bobcat or mini-excavator), cost per hour</t>
  </si>
  <si>
    <t>33. Mechanical Trash/Refuse (e.g., tires or cars, scrap metal, construction materials etc.) Removal from a Waterway (not actively flowing), large heavy EQUIPMENT (e.g., DC-8 etc. or equivalent machine), cost per hour</t>
  </si>
  <si>
    <t>34. Mechanical Trash/Refuse (e.g., tires or cars, scrap metal, construction materials etc.) Removal from a Waterway (not actively flowing), small heavy EQUIPMENT (e.g., Bobcat or mini-excavator), cost per hour</t>
  </si>
  <si>
    <t>35. Mechanical Fence Removal or Repair, Soils with Less than 25% Cobble in Project Area, cost per hour</t>
  </si>
  <si>
    <t>36. Mechanical Fence Removal or Repair, Soils with More than 25% Cobble in Project Area, cost per hour</t>
  </si>
  <si>
    <t>37. Mechanical Fence Installation, Soils with Less than 25% Cobble in Project Area, cost per hour</t>
  </si>
  <si>
    <t>38. Mechanical Fence Installation, Soils with More than 25% Cobble in Project Area, cost per hour</t>
  </si>
  <si>
    <t>39. Mechanical Herbicide Application (with a licensed applicator), cost per hour</t>
  </si>
  <si>
    <t>40. Mechanical EQUIPMENT Mobilization/Demobilization, portal-to-portal, cost per mile</t>
  </si>
  <si>
    <t>41. Unspecified Mobilization or Materials Hauling, portal-to-portal, cost per mile</t>
  </si>
  <si>
    <t>42. Manual Tree/Shrub Removal (e.g., chainsaw team), cost per hour</t>
  </si>
  <si>
    <t>43. Manual Plant Collection of Trees/Shrubs (e.g., willow whip collection or tree transplants), cost per hour</t>
  </si>
  <si>
    <t>44. Manual Planting (e.g., transplants, container planting etc.), cost per hour</t>
  </si>
  <si>
    <t>45. Manual Seeding, cost per hour</t>
  </si>
  <si>
    <t>46. Manual Herbicide Application (with a licensed applicator), cost per hour</t>
  </si>
  <si>
    <t>47. Manual Placement of Relocation of Rocks, cost per hour</t>
  </si>
  <si>
    <t>48. Manual Construction of Erosion Control Structures (e.g., brush weirs or large woody debris structures), cost per hour</t>
  </si>
  <si>
    <t>49. Manual Fence Installation, Repair, or Removal, cost per hour</t>
  </si>
  <si>
    <t>50. Manual Trash/Refuse Removal, cost per hour</t>
  </si>
  <si>
    <t>51. Unspecified General Manual Labor, cost per hour</t>
  </si>
  <si>
    <t>52. Field Supervision, cost per hour</t>
  </si>
  <si>
    <t>53. Engineering Design (certified engineer), cost per hour</t>
  </si>
  <si>
    <t>54. Engineering Survey (field and/or reporting), cost per hour</t>
  </si>
  <si>
    <t>55. Watershed Assessment (field and/or reporting), cost per hour</t>
  </si>
  <si>
    <t>56. Biological Survey (field and/or reporting), cost per hour</t>
  </si>
  <si>
    <t>57. Archaeological Survey (field and/or reporting), cost per hour</t>
  </si>
  <si>
    <t>58. Mapping, Assessment, and Analysis (e.g., Geographic Information Systems [GIS], modeling, data or statistical analysis), cost per hour</t>
  </si>
  <si>
    <t>59. Unmanned Aerial Vehicles (UAVs) (i.e., drones) Imagery Collection, Survey, Mapping, and Analysis, cost per hour</t>
  </si>
  <si>
    <t>60. Permit Application Development and Compliance Documentation, cost per hour</t>
  </si>
  <si>
    <t>61. Data Management and Reporting, cost per hour</t>
  </si>
  <si>
    <t>62. Project Management, cost per hour</t>
  </si>
  <si>
    <t>63. Project Administration, cost per hour</t>
  </si>
  <si>
    <t>64. Piezometer Installation, cost per piezometer installed</t>
  </si>
  <si>
    <t>65. Piezometer or Groundwater Elevation Monitoring, cost per hour</t>
  </si>
  <si>
    <t>66. Water Quality Sampling, cost her hour for field grab sample(s) collection including qualified laboratory delivery</t>
  </si>
  <si>
    <t>67. Water Quality Monitoring Long-Term (e.g., sonde or thermograph deployment), cost per hour for field deployment and retrieval</t>
  </si>
  <si>
    <t>68. Stream Channel or Upland Geomorphological Monitoring (e.g., Bank Erosion Hazard Index or stream surveys, etc.), cost per hour</t>
  </si>
  <si>
    <t>69. Physical or Aquatic Habitat Monitoring, cost per hour</t>
  </si>
  <si>
    <t>70. New Mexico Wetlands Rapid Assessment Method Data Collection, cost per hour</t>
  </si>
  <si>
    <t>Match</t>
  </si>
  <si>
    <t>Entity (Organization name performing the services)</t>
  </si>
  <si>
    <t>Travel</t>
  </si>
  <si>
    <t>Gross Receipts Tax</t>
  </si>
  <si>
    <t>TAX</t>
  </si>
  <si>
    <t>Unit Rate</t>
  </si>
  <si>
    <t/>
  </si>
  <si>
    <t>Personnel</t>
  </si>
  <si>
    <t>Equipment</t>
  </si>
  <si>
    <t>Supplies</t>
  </si>
  <si>
    <t>Contractual</t>
  </si>
  <si>
    <t xml:space="preserve">DO NOT MODIFY </t>
  </si>
  <si>
    <t>Cooperator's Cash or In-Kind Match</t>
  </si>
  <si>
    <t>Mileage</t>
  </si>
  <si>
    <t>Per Diem</t>
  </si>
  <si>
    <t>Requested Fund from NMED</t>
  </si>
  <si>
    <t>Requested Funds from NMED</t>
  </si>
  <si>
    <t>Total Project Amount</t>
  </si>
  <si>
    <t>Task Name</t>
  </si>
  <si>
    <t>Resource Name</t>
  </si>
  <si>
    <t>Sub Contractor Y/N</t>
  </si>
  <si>
    <t>Position Title</t>
  </si>
  <si>
    <t xml:space="preserve"> - Manual data entry required, Primary data entry sheet for entering all project budget line items.
 - Detailed data entry notes and Additional Instructions section are provided in the  sheet for proper data entry and guidance on travel, 
    supplies, and NM Gross Receipts Tax (NMGRT) entries.</t>
  </si>
  <si>
    <t>NM Gross Receipts Tax (Location 1)</t>
  </si>
  <si>
    <t>NM Gross Receipts Tax (Location 2)</t>
  </si>
  <si>
    <t xml:space="preserve"> - No manual data entry required.
 - Automatically summarizes NMED Contributions, Cooperator’s Match, and Total Project Amount by category, based on entries from the
    Budget Sheet.
 - Review this sheet to verify that all category totals accurately reflect your project’s budget distribution.</t>
  </si>
  <si>
    <t>Personnel Match Amount</t>
  </si>
  <si>
    <t xml:space="preserve"> - Manual data entry required.
 - Enter personnel rate information, such as Name of resources, indicate if the resource is a subcontractor, position title, hourly rates and 
    Personnel Match Contribution.</t>
  </si>
  <si>
    <r>
      <t xml:space="preserve"> - Contains approved Price Agreement items with their corresponding defined categories.
 - Used to auto-populate the “Category” (Column C) in the Budget Sheet.
 -</t>
    </r>
    <r>
      <rPr>
        <sz val="11"/>
        <color rgb="FFFF0000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>Do not modify this sheet, as it maintains the link between the PA items and the Budget Sheet automation.</t>
    </r>
  </si>
  <si>
    <t>4. Sheet 4: PA Items with Category (Reference Only)</t>
  </si>
  <si>
    <t>Task 1</t>
  </si>
  <si>
    <r>
      <rPr>
        <b/>
        <sz val="11"/>
        <color rgb="FFFF0000"/>
        <rFont val="Aptos Narrow"/>
        <family val="2"/>
        <scheme val="minor"/>
      </rPr>
      <t xml:space="preserve">
📝 Data Entry Notes:
</t>
    </r>
    <r>
      <rPr>
        <b/>
        <sz val="11"/>
        <color theme="1"/>
        <rFont val="Aptos Narrow"/>
        <family val="2"/>
        <scheme val="minor"/>
      </rPr>
      <t xml:space="preserve">
</t>
    </r>
    <r>
      <rPr>
        <b/>
        <i/>
        <sz val="11"/>
        <color theme="3" tint="0.249977111117893"/>
        <rFont val="Aptos Narrow"/>
        <family val="2"/>
        <scheme val="minor"/>
      </rPr>
      <t>NMED Contribution Entry</t>
    </r>
    <r>
      <rPr>
        <b/>
        <sz val="11"/>
        <color theme="1"/>
        <rFont val="Aptos Narrow"/>
        <family val="2"/>
        <scheme val="minor"/>
      </rPr>
      <t xml:space="preserve">
1.  Primary sheet for entering project budget line items.
2.  For PA Items: 
     - Get the Price Agreement from https://www.generalservices.state.nm.us/state-purchasing/statewide-price-agreements/.
     - Enter the following 
          -  Main task name → (Column A), 
          -  Item/Service → Select from drop-down list in Column B
          -  Category (Column C) → Auto-populates based on the selected PA item. If the auto-filled category does not accurately reflect 
              your selected item, manually select the correct category in Column D, then  Auto populated category will override accordingly. 
              If the auto-populated category is correct, leave Column D blank.  
          -  Enter Quantity → (Column E), and  Unit Rate → (Column F).
3.  For non-PA items, use the rows labeled "Other" to enter the item description, and manually select the appropriate category 
      in Column D from drop downs. Then enter Quantity → (Column E), and  Unit Rate → (Column F).
</t>
    </r>
    <r>
      <rPr>
        <b/>
        <i/>
        <sz val="11"/>
        <color theme="3" tint="0.249977111117893"/>
        <rFont val="Aptos Narrow"/>
        <family val="2"/>
        <scheme val="minor"/>
      </rPr>
      <t>Cooperator's Match Contribution Entry</t>
    </r>
    <r>
      <rPr>
        <b/>
        <sz val="11"/>
        <color theme="1"/>
        <rFont val="Aptos Narrow"/>
        <family val="2"/>
        <scheme val="minor"/>
      </rPr>
      <t xml:space="preserve">
1. For match, select Match in Items/Services from drop down list in Column B, manually select the category for the match from 
     Column D, then enter the Quantity → (Column E), and  Unit Rate → (Column F). 
</t>
    </r>
    <r>
      <rPr>
        <b/>
        <i/>
        <sz val="11"/>
        <color theme="3" tint="0.249977111117893"/>
        <rFont val="Aptos Narrow"/>
        <family val="2"/>
        <scheme val="minor"/>
      </rPr>
      <t>Other Entries</t>
    </r>
    <r>
      <rPr>
        <b/>
        <i/>
        <sz val="11"/>
        <color theme="1"/>
        <rFont val="Aptos Narrow"/>
        <family val="2"/>
        <scheme val="minor"/>
      </rPr>
      <t xml:space="preserve">
1</t>
    </r>
    <r>
      <rPr>
        <b/>
        <sz val="11"/>
        <color theme="1"/>
        <rFont val="Aptos Narrow"/>
        <family val="2"/>
        <scheme val="minor"/>
      </rPr>
      <t xml:space="preserve">. Manually enter the NM GRT rate in the respective cell under Rate,→ Column F and indicate the location in Column → B.
2. The Requested Funds from NMED (Column G) and Cooperator's Cash or In-Kind Match (Column H) and  Total Project Amount (Column I) auto-calculate.
3. Delete unused rows. 
</t>
    </r>
  </si>
  <si>
    <r>
      <rPr>
        <b/>
        <sz val="11"/>
        <color rgb="FFFF0000"/>
        <rFont val="Aptos Narrow"/>
        <family val="2"/>
        <scheme val="minor"/>
      </rPr>
      <t xml:space="preserve">
⚠️Additional Instructions: 
</t>
    </r>
    <r>
      <rPr>
        <sz val="11"/>
        <color theme="1"/>
        <rFont val="Aptos Narrow"/>
        <family val="2"/>
        <scheme val="minor"/>
      </rPr>
      <t xml:space="preserve">
</t>
    </r>
    <r>
      <rPr>
        <b/>
        <sz val="11"/>
        <color theme="1"/>
        <rFont val="Aptos Narrow"/>
        <family val="2"/>
        <scheme val="minor"/>
      </rPr>
      <t xml:space="preserve">1.  Travel: Estimate mileage, per diem, and other travel-related expenses for the
      entire project duration.
2.  Materials/Supplies: Include material or supply expenses to be reimbursed at cost
      (markup not allowed).
3.  Include any other expenses not captured elsewhere to be reimbursed.
4.  Taxes: Include estimated Gross Receipts Taxes (GRT) for the project — multiple
      location rates may apply. 
      </t>
    </r>
    <r>
      <rPr>
        <b/>
        <i/>
        <sz val="11"/>
        <color theme="3" tint="0.249977111117893"/>
        <rFont val="Aptos Narrow"/>
        <family val="2"/>
        <scheme val="minor"/>
      </rPr>
      <t>Professional Services – Charged based on location where service was provided:</t>
    </r>
    <r>
      <rPr>
        <b/>
        <sz val="11"/>
        <color theme="1"/>
        <rFont val="Aptos Narrow"/>
        <family val="2"/>
        <scheme val="minor"/>
      </rPr>
      <t xml:space="preserve">
     -  Out-of-State: Services performed entirely out-of-state but used in New Mexico
         are charged at the out-of-state rate (currently 4.875%).
     -  In-State: Services provided by an in-state vendor use the vendor’s address with
         the Gross Receipts Location Code and Tax Rate Map: Governments to determine
         the correct rate. For example, if an NMED employee is in Santa Fe and the vendor
         performs services from  Las Cruces, use the Las Cruces rate.
     -  Hybrid: If services are performed in multiple locations, vendors should separate
         invoice line items by service location. For example, if a vendor  has headquarters
         in California and regional offices in Las Cruces, and employees from multiple
         locations collaborate on a contract deliverable, each location should be
         recorded in this sheet separately.
      </t>
    </r>
    <r>
      <rPr>
        <b/>
        <i/>
        <sz val="11"/>
        <color theme="3" tint="0.249977111117893"/>
        <rFont val="Aptos Narrow"/>
        <family val="2"/>
        <scheme val="minor"/>
      </rPr>
      <t>General Services (Construction &amp; Transportation) – Charged based on location where the product
      of the service was delivered:</t>
    </r>
    <r>
      <rPr>
        <b/>
        <sz val="11"/>
        <color theme="1"/>
        <rFont val="Aptos Narrow"/>
        <family val="2"/>
        <scheme val="minor"/>
      </rPr>
      <t xml:space="preserve">
      - Out-of-State: Out-of-state vendors performing construction in New Mexico must apply the rate
         where the construction occurs.
      - In-State: In-state vendors performing construction in another city must apply the rate where the
         construction occurs.</t>
    </r>
  </si>
  <si>
    <r>
      <rPr>
        <b/>
        <sz val="11"/>
        <color rgb="FFFF0000"/>
        <rFont val="Aptos Narrow"/>
        <family val="2"/>
        <scheme val="minor"/>
      </rPr>
      <t>⚠️ Important:</t>
    </r>
    <r>
      <rPr>
        <b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 xml:space="preserve">
 - This workbook includes five sheets designed to streamline the budgeting process for awarding contracts under Statewide Price Agreement 
    #40-00000-23-00037 — Riparian, Aquatic, and Wetland Restoration Services for NMED Surface Water Quality Bureau (SWQB) projects.
 - Follow the guidance below to ensure data populates correctly and reflects all project expenses.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</si>
</sst>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5" tint="-0.249977111117893"/>
      <name val="Aptos Narrow"/>
      <family val="2"/>
      <scheme val="minor"/>
    </font>
    <font>
      <b/>
      <sz val="11"/>
      <name val="Calibri"/>
      <family val="2"/>
    </font>
    <font>
      <b/>
      <sz val="14"/>
      <color rgb="FFFF0000"/>
      <name val="Calibri"/>
      <family val="2"/>
    </font>
    <font>
      <b/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i/>
      <sz val="11"/>
      <color theme="0"/>
      <name val="Calibri"/>
      <family val="2"/>
    </font>
    <font>
      <b/>
      <i/>
      <sz val="11"/>
      <color theme="3" tint="0.249977111117893"/>
      <name val="Aptos Narrow"/>
      <family val="2"/>
      <scheme val="minor"/>
    </font>
    <font>
      <sz val="20"/>
      <color theme="0"/>
      <name val="Aptos Narrow"/>
      <family val="2"/>
      <scheme val="minor"/>
    </font>
    <font>
      <b/>
      <sz val="20"/>
      <color theme="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/>
      <top style="thin">
        <color theme="1"/>
      </top>
      <bottom/>
      <diagonal/>
    </border>
    <border>
      <left style="thin">
        <color theme="1"/>
      </left>
      <right/>
      <top style="medium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wrapText="1"/>
    </xf>
    <xf numFmtId="44" fontId="0" fillId="0" borderId="0" xfId="1" applyFont="1"/>
    <xf numFmtId="0" fontId="2" fillId="0" borderId="0" xfId="0" applyFont="1"/>
    <xf numFmtId="0" fontId="0" fillId="2" borderId="0" xfId="0" applyFill="1"/>
    <xf numFmtId="0" fontId="0" fillId="3" borderId="0" xfId="0" applyFill="1" applyAlignment="1">
      <alignment wrapText="1"/>
    </xf>
    <xf numFmtId="44" fontId="0" fillId="0" borderId="0" xfId="0" applyNumberFormat="1"/>
    <xf numFmtId="0" fontId="4" fillId="3" borderId="5" xfId="0" applyFont="1" applyFill="1" applyBorder="1" applyAlignment="1">
      <alignment horizontal="left" wrapText="1"/>
    </xf>
    <xf numFmtId="0" fontId="7" fillId="4" borderId="0" xfId="0" applyFont="1" applyFill="1" applyAlignment="1">
      <alignment horizontal="left" wrapText="1"/>
    </xf>
    <xf numFmtId="0" fontId="0" fillId="4" borderId="0" xfId="0" applyFill="1"/>
    <xf numFmtId="0" fontId="0" fillId="2" borderId="0" xfId="0" quotePrefix="1" applyFill="1"/>
    <xf numFmtId="0" fontId="9" fillId="5" borderId="13" xfId="0" applyFont="1" applyFill="1" applyBorder="1" applyAlignment="1">
      <alignment horizontal="center" vertical="top"/>
    </xf>
    <xf numFmtId="0" fontId="9" fillId="5" borderId="0" xfId="0" applyFont="1" applyFill="1" applyAlignment="1">
      <alignment horizontal="right"/>
    </xf>
    <xf numFmtId="44" fontId="9" fillId="5" borderId="0" xfId="0" applyNumberFormat="1" applyFont="1" applyFill="1"/>
    <xf numFmtId="44" fontId="9" fillId="5" borderId="5" xfId="1" applyFont="1" applyFill="1" applyBorder="1"/>
    <xf numFmtId="44" fontId="0" fillId="6" borderId="15" xfId="1" applyFont="1" applyFill="1" applyBorder="1"/>
    <xf numFmtId="0" fontId="7" fillId="4" borderId="0" xfId="0" applyFont="1" applyFill="1" applyAlignment="1">
      <alignment wrapText="1"/>
    </xf>
    <xf numFmtId="0" fontId="10" fillId="3" borderId="0" xfId="0" applyFont="1" applyFill="1" applyAlignment="1">
      <alignment wrapText="1"/>
    </xf>
    <xf numFmtId="0" fontId="12" fillId="5" borderId="0" xfId="0" applyFont="1" applyFill="1" applyAlignment="1">
      <alignment wrapText="1"/>
    </xf>
    <xf numFmtId="0" fontId="2" fillId="6" borderId="15" xfId="0" applyFont="1" applyFill="1" applyBorder="1"/>
    <xf numFmtId="0" fontId="0" fillId="8" borderId="14" xfId="0" applyFill="1" applyBorder="1" applyAlignment="1">
      <alignment horizontal="left" vertical="top" wrapText="1"/>
    </xf>
    <xf numFmtId="0" fontId="7" fillId="8" borderId="4" xfId="0" applyFont="1" applyFill="1" applyBorder="1" applyAlignment="1">
      <alignment horizontal="left" wrapText="1"/>
    </xf>
    <xf numFmtId="0" fontId="0" fillId="8" borderId="14" xfId="0" applyFill="1" applyBorder="1" applyAlignment="1">
      <alignment horizontal="left" wrapText="1"/>
    </xf>
    <xf numFmtId="0" fontId="2" fillId="7" borderId="15" xfId="0" applyFont="1" applyFill="1" applyBorder="1" applyProtection="1">
      <protection locked="0"/>
    </xf>
    <xf numFmtId="44" fontId="0" fillId="7" borderId="15" xfId="1" applyFont="1" applyFill="1" applyBorder="1" applyProtection="1">
      <protection locked="0"/>
    </xf>
    <xf numFmtId="0" fontId="0" fillId="4" borderId="20" xfId="0" applyFill="1" applyBorder="1"/>
    <xf numFmtId="44" fontId="0" fillId="4" borderId="20" xfId="1" applyFont="1" applyFill="1" applyBorder="1"/>
    <xf numFmtId="44" fontId="0" fillId="4" borderId="20" xfId="0" applyNumberFormat="1" applyFill="1" applyBorder="1"/>
    <xf numFmtId="0" fontId="0" fillId="4" borderId="22" xfId="0" applyFill="1" applyBorder="1"/>
    <xf numFmtId="44" fontId="0" fillId="4" borderId="22" xfId="1" applyFont="1" applyFill="1" applyBorder="1"/>
    <xf numFmtId="44" fontId="0" fillId="4" borderId="22" xfId="0" applyNumberFormat="1" applyFill="1" applyBorder="1"/>
    <xf numFmtId="44" fontId="0" fillId="4" borderId="24" xfId="1" applyFont="1" applyFill="1" applyBorder="1"/>
    <xf numFmtId="0" fontId="9" fillId="5" borderId="18" xfId="0" applyFont="1" applyFill="1" applyBorder="1" applyAlignment="1" applyProtection="1">
      <alignment horizontal="center" vertical="center" wrapText="1"/>
      <protection locked="0"/>
    </xf>
    <xf numFmtId="44" fontId="9" fillId="5" borderId="18" xfId="0" applyNumberFormat="1" applyFont="1" applyFill="1" applyBorder="1" applyAlignment="1" applyProtection="1">
      <alignment horizontal="center" vertical="center" wrapText="1"/>
      <protection locked="0"/>
    </xf>
    <xf numFmtId="0" fontId="9" fillId="5" borderId="19" xfId="0" applyFont="1" applyFill="1" applyBorder="1" applyAlignment="1" applyProtection="1">
      <alignment horizontal="center" vertical="center" wrapText="1"/>
      <protection locked="0"/>
    </xf>
    <xf numFmtId="0" fontId="14" fillId="5" borderId="15" xfId="0" applyFont="1" applyFill="1" applyBorder="1"/>
    <xf numFmtId="0" fontId="15" fillId="5" borderId="15" xfId="0" applyFont="1" applyFill="1" applyBorder="1" applyAlignment="1">
      <alignment horizontal="right" wrapText="1"/>
    </xf>
    <xf numFmtId="44" fontId="14" fillId="5" borderId="15" xfId="0" applyNumberFormat="1" applyFont="1" applyFill="1" applyBorder="1"/>
    <xf numFmtId="44" fontId="15" fillId="5" borderId="15" xfId="0" applyNumberFormat="1" applyFont="1" applyFill="1" applyBorder="1"/>
    <xf numFmtId="0" fontId="0" fillId="4" borderId="20" xfId="1" applyNumberFormat="1" applyFont="1" applyFill="1" applyBorder="1" applyAlignment="1" applyProtection="1">
      <alignment horizontal="center"/>
      <protection locked="0"/>
    </xf>
    <xf numFmtId="44" fontId="0" fillId="4" borderId="20" xfId="1" applyFont="1" applyFill="1" applyBorder="1" applyProtection="1">
      <protection locked="0"/>
    </xf>
    <xf numFmtId="0" fontId="0" fillId="4" borderId="22" xfId="1" applyNumberFormat="1" applyFont="1" applyFill="1" applyBorder="1" applyAlignment="1" applyProtection="1">
      <alignment horizontal="center"/>
      <protection locked="0"/>
    </xf>
    <xf numFmtId="44" fontId="0" fillId="4" borderId="22" xfId="1" applyFont="1" applyFill="1" applyBorder="1" applyProtection="1">
      <protection locked="0"/>
    </xf>
    <xf numFmtId="0" fontId="0" fillId="4" borderId="22" xfId="1" applyNumberFormat="1" applyFont="1" applyFill="1" applyBorder="1" applyAlignment="1" applyProtection="1">
      <alignment horizontal="center" vertical="center"/>
      <protection locked="0"/>
    </xf>
    <xf numFmtId="44" fontId="0" fillId="4" borderId="18" xfId="1" applyFont="1" applyFill="1" applyBorder="1" applyProtection="1">
      <protection locked="0"/>
    </xf>
    <xf numFmtId="44" fontId="0" fillId="4" borderId="22" xfId="1" applyFont="1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wrapText="1"/>
      <protection locked="0"/>
    </xf>
    <xf numFmtId="0" fontId="0" fillId="4" borderId="22" xfId="0" applyFill="1" applyBorder="1" applyAlignment="1" applyProtection="1">
      <alignment wrapText="1"/>
      <protection locked="0"/>
    </xf>
    <xf numFmtId="0" fontId="0" fillId="4" borderId="22" xfId="0" applyFill="1" applyBorder="1" applyAlignment="1" applyProtection="1">
      <alignment vertical="center" wrapText="1"/>
      <protection locked="0"/>
    </xf>
    <xf numFmtId="0" fontId="0" fillId="4" borderId="25" xfId="0" applyFill="1" applyBorder="1" applyAlignment="1" applyProtection="1">
      <alignment wrapText="1"/>
      <protection locked="0"/>
    </xf>
    <xf numFmtId="0" fontId="2" fillId="5" borderId="0" xfId="0" applyFont="1" applyFill="1" applyProtection="1">
      <protection locked="0"/>
    </xf>
    <xf numFmtId="44" fontId="2" fillId="5" borderId="0" xfId="1" applyFont="1" applyFill="1" applyProtection="1">
      <protection locked="0"/>
    </xf>
    <xf numFmtId="0" fontId="0" fillId="4" borderId="20" xfId="0" applyFill="1" applyBorder="1" applyProtection="1">
      <protection locked="0"/>
    </xf>
    <xf numFmtId="0" fontId="0" fillId="4" borderId="22" xfId="0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0" fillId="4" borderId="23" xfId="0" applyFill="1" applyBorder="1" applyProtection="1">
      <protection locked="0"/>
    </xf>
    <xf numFmtId="0" fontId="0" fillId="8" borderId="16" xfId="0" applyFill="1" applyBorder="1" applyAlignment="1">
      <alignment horizontal="left" vertical="top" wrapText="1"/>
    </xf>
    <xf numFmtId="0" fontId="0" fillId="8" borderId="17" xfId="0" applyFill="1" applyBorder="1" applyAlignment="1">
      <alignment horizontal="left" vertical="top" wrapText="1"/>
    </xf>
    <xf numFmtId="0" fontId="5" fillId="0" borderId="0" xfId="0" applyFont="1" applyAlignment="1">
      <alignment wrapText="1"/>
    </xf>
    <xf numFmtId="0" fontId="2" fillId="8" borderId="3" xfId="0" applyFont="1" applyFill="1" applyBorder="1" applyAlignment="1">
      <alignment horizontal="left" wrapText="1"/>
    </xf>
    <xf numFmtId="0" fontId="2" fillId="8" borderId="4" xfId="0" applyFont="1" applyFill="1" applyBorder="1" applyAlignment="1">
      <alignment horizontal="left" wrapText="1"/>
    </xf>
    <xf numFmtId="0" fontId="2" fillId="8" borderId="1" xfId="0" applyFont="1" applyFill="1" applyBorder="1" applyAlignment="1">
      <alignment horizontal="left" wrapText="1"/>
    </xf>
    <xf numFmtId="0" fontId="0" fillId="8" borderId="3" xfId="0" applyFill="1" applyBorder="1" applyAlignment="1">
      <alignment wrapText="1"/>
    </xf>
    <xf numFmtId="0" fontId="0" fillId="8" borderId="4" xfId="0" applyFill="1" applyBorder="1" applyAlignment="1">
      <alignment wrapText="1"/>
    </xf>
    <xf numFmtId="0" fontId="0" fillId="8" borderId="1" xfId="0" applyFill="1" applyBorder="1" applyAlignment="1">
      <alignment wrapText="1"/>
    </xf>
    <xf numFmtId="0" fontId="2" fillId="4" borderId="21" xfId="0" applyFont="1" applyFill="1" applyBorder="1" applyAlignment="1" applyProtection="1">
      <alignment horizontal="center" vertical="center"/>
      <protection locked="0"/>
    </xf>
    <xf numFmtId="0" fontId="2" fillId="4" borderId="27" xfId="0" applyFont="1" applyFill="1" applyBorder="1" applyAlignment="1" applyProtection="1">
      <alignment horizontal="center" vertical="center"/>
      <protection locked="0"/>
    </xf>
    <xf numFmtId="0" fontId="2" fillId="4" borderId="28" xfId="0" applyFont="1" applyFill="1" applyBorder="1" applyAlignment="1" applyProtection="1">
      <alignment horizontal="center" vertical="center"/>
      <protection locked="0"/>
    </xf>
    <xf numFmtId="0" fontId="2" fillId="4" borderId="23" xfId="0" applyFont="1" applyFill="1" applyBorder="1" applyAlignment="1" applyProtection="1">
      <alignment horizontal="center" vertical="center"/>
      <protection locked="0"/>
    </xf>
    <xf numFmtId="0" fontId="0" fillId="5" borderId="26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0" fillId="5" borderId="30" xfId="0" applyFill="1" applyBorder="1" applyAlignment="1">
      <alignment horizontal="center"/>
    </xf>
    <xf numFmtId="0" fontId="0" fillId="5" borderId="31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32" xfId="0" applyFill="1" applyBorder="1" applyAlignment="1">
      <alignment horizontal="center"/>
    </xf>
    <xf numFmtId="0" fontId="6" fillId="8" borderId="12" xfId="0" applyFont="1" applyFill="1" applyBorder="1" applyAlignment="1">
      <alignment vertical="center" wrapText="1"/>
    </xf>
    <xf numFmtId="0" fontId="6" fillId="8" borderId="11" xfId="0" applyFont="1" applyFill="1" applyBorder="1" applyAlignment="1">
      <alignment vertical="center" wrapText="1"/>
    </xf>
    <xf numFmtId="0" fontId="6" fillId="8" borderId="9" xfId="0" applyFont="1" applyFill="1" applyBorder="1" applyAlignment="1">
      <alignment vertical="center" wrapText="1"/>
    </xf>
    <xf numFmtId="0" fontId="6" fillId="8" borderId="0" xfId="0" applyFont="1" applyFill="1" applyAlignment="1">
      <alignment vertical="center" wrapText="1"/>
    </xf>
    <xf numFmtId="0" fontId="6" fillId="8" borderId="7" xfId="0" applyFont="1" applyFill="1" applyBorder="1" applyAlignment="1">
      <alignment vertical="center" wrapText="1"/>
    </xf>
    <xf numFmtId="0" fontId="6" fillId="8" borderId="2" xfId="0" applyFont="1" applyFill="1" applyBorder="1" applyAlignment="1">
      <alignment vertical="center" wrapText="1"/>
    </xf>
    <xf numFmtId="0" fontId="6" fillId="8" borderId="10" xfId="0" applyFont="1" applyFill="1" applyBorder="1" applyAlignment="1">
      <alignment vertical="center" wrapText="1"/>
    </xf>
    <xf numFmtId="0" fontId="6" fillId="8" borderId="8" xfId="0" applyFont="1" applyFill="1" applyBorder="1" applyAlignment="1">
      <alignment vertical="center" wrapText="1"/>
    </xf>
    <xf numFmtId="0" fontId="6" fillId="8" borderId="6" xfId="0" applyFont="1" applyFill="1" applyBorder="1" applyAlignment="1">
      <alignment vertical="center" wrapText="1"/>
    </xf>
  </cellXfs>
  <cellStyles count="2">
    <cellStyle name="Currency" xfId="1" builtinId="4"/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solid">
          <fgColor indexed="64"/>
          <bgColor theme="0" tint="-0.1499984740745262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solid">
          <fgColor indexed="64"/>
          <bgColor theme="0" tint="-0.1499984740745262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solid">
          <fgColor indexed="64"/>
          <bgColor theme="0" tint="-0.14999847407452621"/>
        </patternFill>
      </fill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4" formatCode="_(&quot;$&quot;* #,##0.00_);_(&quot;$&quot;* \(#,##0.00\);_(&quot;$&quot;* &quot;-&quot;??_);_(@_)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4" formatCode="_(&quot;$&quot;* #,##0.00_);_(&quot;$&quot;* \(#,##0.00\);_(&quot;$&quot;* &quot;-&quot;??_);_(@_)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4" formatCode="_(&quot;$&quot;* #,##0.00_);_(&quot;$&quot;* \(#,##0.00\);_(&quot;$&quot;* &quot;-&quot;??_);_(@_)"/>
      <border diagonalUp="0" diagonalDown="0">
        <left/>
        <right/>
        <top/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</dxf>
  </dxfs>
  <tableStyles count="0" defaultTableStyle="TableStyleMedium2" defaultPivotStyle="PivotStyleLight16"/>
  <colors>
    <mruColors>
      <color rgb="FF99660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D4E66A-894A-475C-91B6-66273DBE2A56}" name="Table6" displayName="Table6" ref="A1:D9" totalsRowShown="0" headerRowDxfId="13" dataDxfId="11" headerRowBorderDxfId="12" tableBorderDxfId="10" dataCellStyle="Currency">
  <autoFilter ref="A1:D9" xr:uid="{11D4E66A-894A-475C-91B6-66273DBE2A56}"/>
  <tableColumns count="4">
    <tableColumn id="1" xr3:uid="{8EE1C8D4-F574-4C57-B98E-D5FC2111759C}" name="Category"/>
    <tableColumn id="2" xr3:uid="{2CE474DB-EB48-406C-B32C-C5F5C255502A}" name="Requested Fund from NMED" dataDxfId="9" dataCellStyle="Currency"/>
    <tableColumn id="3" xr3:uid="{C6C04C6B-E07A-4060-A640-2AAE80A72A65}" name="Cooperator's Cash or In-Kind Match" dataDxfId="8" dataCellStyle="Currency">
      <calculatedColumnFormula>SUMIF('Budget Sheet'!C:C, "PERSONNEL", 'Budget Sheet'!F:F)</calculatedColumnFormula>
    </tableColumn>
    <tableColumn id="4" xr3:uid="{6DB9CE77-8349-4F87-9A2B-9156C9A8EE7F}" name="Total Project Amount" dataDxfId="7" dataCellStyle="Currency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C101B09-BCF3-4C75-90FC-C35AAF52BA33}" name="Table5" displayName="Table5" ref="A1:E15" totalsRowShown="0" headerRowDxfId="6" dataDxfId="5" headerRowCellStyle="Currency">
  <autoFilter ref="A1:E15" xr:uid="{EC101B09-BCF3-4C75-90FC-C35AAF52BA33}"/>
  <tableColumns count="5">
    <tableColumn id="1" xr3:uid="{3CF811A5-7388-4333-94AB-D2BF856DEECE}" name="Resource Name" dataDxfId="4"/>
    <tableColumn id="5" xr3:uid="{FE2283B7-E89F-4AAF-94AE-088F6900A6A0}" name="Sub Contractor Y/N" dataDxfId="3"/>
    <tableColumn id="2" xr3:uid="{3D1FA83F-366B-4258-BA4B-9B05D349BF75}" name="Position Title" dataDxfId="2"/>
    <tableColumn id="3" xr3:uid="{B5C01FF9-9B64-4BC4-907B-DAF6C0CC1934}" name="Hourly Rate" dataDxfId="1" dataCellStyle="Currency"/>
    <tableColumn id="4" xr3:uid="{B0287D2D-925C-4699-A54C-DF809C66224B}" name="Personnel Match Amount" dataDxfId="0" dataCellStyle="Currenc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C8F79-EDCC-4CC1-81C3-173B2D893079}">
  <sheetPr codeName="Sheet1"/>
  <dimension ref="A1:F17"/>
  <sheetViews>
    <sheetView view="pageLayout" zoomScale="120" zoomScaleNormal="100" zoomScalePageLayoutView="120" workbookViewId="0">
      <selection activeCell="A19" sqref="A19"/>
    </sheetView>
  </sheetViews>
  <sheetFormatPr defaultRowHeight="15" x14ac:dyDescent="0.25"/>
  <cols>
    <col min="1" max="1" width="121.140625" customWidth="1"/>
    <col min="2" max="6" width="8.85546875" hidden="1" customWidth="1"/>
  </cols>
  <sheetData>
    <row r="1" spans="1:6" ht="15.75" thickBot="1" x14ac:dyDescent="0.3">
      <c r="A1" s="18" t="s">
        <v>0</v>
      </c>
    </row>
    <row r="2" spans="1:6" ht="64.900000000000006" customHeight="1" thickBot="1" x14ac:dyDescent="0.3">
      <c r="A2" s="20" t="s">
        <v>133</v>
      </c>
    </row>
    <row r="3" spans="1:6" x14ac:dyDescent="0.25">
      <c r="A3" s="58" t="s">
        <v>1</v>
      </c>
    </row>
    <row r="4" spans="1:6" x14ac:dyDescent="0.25">
      <c r="A4" s="58"/>
    </row>
    <row r="5" spans="1:6" ht="22.9" customHeight="1" thickBot="1" x14ac:dyDescent="0.3">
      <c r="A5" s="18" t="s">
        <v>2</v>
      </c>
    </row>
    <row r="6" spans="1:6" ht="47.45" customHeight="1" thickBot="1" x14ac:dyDescent="0.3">
      <c r="A6" s="22" t="s">
        <v>122</v>
      </c>
      <c r="B6" s="21"/>
      <c r="C6" s="21"/>
      <c r="D6" s="21"/>
      <c r="E6" s="21"/>
      <c r="F6" s="21"/>
    </row>
    <row r="7" spans="1:6" s="9" customFormat="1" ht="15" customHeight="1" x14ac:dyDescent="0.25">
      <c r="A7" s="8"/>
    </row>
    <row r="8" spans="1:6" ht="15.75" thickBot="1" x14ac:dyDescent="0.3">
      <c r="A8" s="18" t="s">
        <v>3</v>
      </c>
    </row>
    <row r="9" spans="1:6" ht="60.6" customHeight="1" thickBot="1" x14ac:dyDescent="0.3">
      <c r="A9" s="20" t="s">
        <v>125</v>
      </c>
    </row>
    <row r="10" spans="1:6" x14ac:dyDescent="0.25">
      <c r="A10" s="1"/>
    </row>
    <row r="11" spans="1:6" ht="15.75" thickBot="1" x14ac:dyDescent="0.3">
      <c r="A11" s="18" t="s">
        <v>4</v>
      </c>
    </row>
    <row r="12" spans="1:6" ht="60.75" thickBot="1" x14ac:dyDescent="0.3">
      <c r="A12" s="20" t="s">
        <v>127</v>
      </c>
    </row>
    <row r="13" spans="1:6" x14ac:dyDescent="0.25">
      <c r="A13" s="1"/>
    </row>
    <row r="14" spans="1:6" ht="15.75" thickBot="1" x14ac:dyDescent="0.3">
      <c r="A14" s="18" t="s">
        <v>129</v>
      </c>
    </row>
    <row r="15" spans="1:6" x14ac:dyDescent="0.25">
      <c r="A15" s="56" t="s">
        <v>128</v>
      </c>
    </row>
    <row r="16" spans="1:6" ht="35.450000000000003" customHeight="1" thickBot="1" x14ac:dyDescent="0.3">
      <c r="A16" s="57"/>
    </row>
    <row r="17" spans="1:1" x14ac:dyDescent="0.25">
      <c r="A17" s="1"/>
    </row>
  </sheetData>
  <sheetProtection sheet="1" objects="1" scenarios="1" selectLockedCells="1" selectUnlockedCells="1"/>
  <mergeCells count="2">
    <mergeCell ref="A15:A16"/>
    <mergeCell ref="A3:A4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7A635-BE00-45CD-A92F-3328ECADDCCD}">
  <sheetPr codeName="Sheet2">
    <pageSetUpPr fitToPage="1"/>
  </sheetPr>
  <dimension ref="A1:L155"/>
  <sheetViews>
    <sheetView tabSelected="1" zoomScaleNormal="100" zoomScaleSheetLayoutView="100" workbookViewId="0">
      <selection activeCell="B9" sqref="B9"/>
    </sheetView>
  </sheetViews>
  <sheetFormatPr defaultRowHeight="15" outlineLevelRow="1" x14ac:dyDescent="0.25"/>
  <cols>
    <col min="1" max="1" width="12.42578125" customWidth="1"/>
    <col min="2" max="2" width="35.85546875" style="1" customWidth="1"/>
    <col min="3" max="3" width="23.85546875" customWidth="1"/>
    <col min="4" max="4" width="19.5703125" customWidth="1"/>
    <col min="5" max="5" width="12.85546875" bestFit="1" customWidth="1"/>
    <col min="6" max="6" width="16.85546875" customWidth="1"/>
    <col min="7" max="7" width="20.7109375" bestFit="1" customWidth="1"/>
    <col min="8" max="8" width="15" bestFit="1" customWidth="1"/>
    <col min="9" max="9" width="16.28515625" style="6" bestFit="1" customWidth="1"/>
    <col min="10" max="10" width="48.5703125" customWidth="1"/>
  </cols>
  <sheetData>
    <row r="1" spans="1:12" ht="4.1500000000000004" customHeight="1" thickBot="1" x14ac:dyDescent="0.3"/>
    <row r="2" spans="1:12" ht="15.75" hidden="1" thickBot="1" x14ac:dyDescent="0.3"/>
    <row r="3" spans="1:12" ht="383.25" customHeight="1" thickBot="1" x14ac:dyDescent="0.3">
      <c r="A3" s="59" t="s">
        <v>131</v>
      </c>
      <c r="B3" s="60"/>
      <c r="C3" s="60"/>
      <c r="D3" s="60"/>
      <c r="E3" s="60"/>
      <c r="F3" s="61"/>
      <c r="G3" s="62" t="s">
        <v>132</v>
      </c>
      <c r="H3" s="63"/>
      <c r="I3" s="63"/>
      <c r="J3" s="64"/>
      <c r="K3" s="1"/>
      <c r="L3" s="1"/>
    </row>
    <row r="4" spans="1:12" ht="17.25" customHeight="1" x14ac:dyDescent="0.25">
      <c r="A4" s="7"/>
      <c r="B4" s="7"/>
      <c r="C4" s="7"/>
      <c r="D4" s="7"/>
      <c r="E4" s="7"/>
      <c r="F4" s="7"/>
    </row>
    <row r="5" spans="1:12" s="1" customFormat="1" ht="45" x14ac:dyDescent="0.25">
      <c r="A5" s="32" t="s">
        <v>118</v>
      </c>
      <c r="B5" s="32" t="s">
        <v>5</v>
      </c>
      <c r="C5" s="32" t="s">
        <v>6</v>
      </c>
      <c r="D5" s="32" t="s">
        <v>7</v>
      </c>
      <c r="E5" s="32" t="s">
        <v>8</v>
      </c>
      <c r="F5" s="32" t="s">
        <v>105</v>
      </c>
      <c r="G5" s="32" t="s">
        <v>116</v>
      </c>
      <c r="H5" s="32" t="s">
        <v>112</v>
      </c>
      <c r="I5" s="33" t="s">
        <v>117</v>
      </c>
      <c r="J5" s="34" t="s">
        <v>101</v>
      </c>
    </row>
    <row r="6" spans="1:12" outlineLevel="1" x14ac:dyDescent="0.25">
      <c r="A6" s="65" t="s">
        <v>130</v>
      </c>
      <c r="B6" s="46" t="s">
        <v>9</v>
      </c>
      <c r="C6" s="25" t="str">
        <f>IF(D6&lt;&gt;"", D6, _xlfn.XLOOKUP(B6, 'PA Items with Category'!A:A, 'PA Items with Category'!B:B, ""))</f>
        <v/>
      </c>
      <c r="D6" s="52"/>
      <c r="E6" s="39"/>
      <c r="F6" s="40"/>
      <c r="G6" s="26">
        <f t="shared" ref="G6:G17" si="0">IF(B6&lt;&gt;"match", E6*F6, "")</f>
        <v>0</v>
      </c>
      <c r="H6" s="26" t="str">
        <f t="shared" ref="H6:H19" si="1">IF(B6="match", E6*F6, "")</f>
        <v/>
      </c>
      <c r="I6" s="27">
        <f>SUM('Budget Sheet'!$G6:'Budget Sheet'!$H6)</f>
        <v>0</v>
      </c>
      <c r="J6" s="54"/>
    </row>
    <row r="7" spans="1:12" x14ac:dyDescent="0.25">
      <c r="A7" s="66"/>
      <c r="B7" s="47" t="s">
        <v>9</v>
      </c>
      <c r="C7" s="28" t="str">
        <f>IF(D7&lt;&gt;"", D7, _xlfn.XLOOKUP(B7, 'PA Items with Category'!A:A, 'PA Items with Category'!B:B, ""))</f>
        <v/>
      </c>
      <c r="D7" s="53"/>
      <c r="E7" s="41"/>
      <c r="F7" s="42"/>
      <c r="G7" s="29">
        <f t="shared" si="0"/>
        <v>0</v>
      </c>
      <c r="H7" s="29" t="str">
        <f t="shared" si="1"/>
        <v/>
      </c>
      <c r="I7" s="30">
        <f>SUM('Budget Sheet'!$G7:'Budget Sheet'!$H7)</f>
        <v>0</v>
      </c>
      <c r="J7" s="55"/>
    </row>
    <row r="8" spans="1:12" x14ac:dyDescent="0.25">
      <c r="A8" s="66"/>
      <c r="B8" s="47" t="s">
        <v>9</v>
      </c>
      <c r="C8" s="28" t="str">
        <f>IF(D8&lt;&gt;"", D8, _xlfn.XLOOKUP(B8, 'PA Items with Category'!A:A, 'PA Items with Category'!B:B, ""))</f>
        <v/>
      </c>
      <c r="D8" s="53"/>
      <c r="E8" s="41"/>
      <c r="F8" s="42"/>
      <c r="G8" s="29">
        <f t="shared" si="0"/>
        <v>0</v>
      </c>
      <c r="H8" s="29" t="str">
        <f t="shared" si="1"/>
        <v/>
      </c>
      <c r="I8" s="30">
        <f>SUM('Budget Sheet'!$G8:'Budget Sheet'!$H8)</f>
        <v>0</v>
      </c>
      <c r="J8" s="55"/>
    </row>
    <row r="9" spans="1:12" x14ac:dyDescent="0.25">
      <c r="A9" s="66"/>
      <c r="B9" s="47" t="s">
        <v>9</v>
      </c>
      <c r="C9" s="28" t="str">
        <f>IF(D9&lt;&gt;"", D9, _xlfn.XLOOKUP(B9, 'PA Items with Category'!A:A, 'PA Items with Category'!B:B, ""))</f>
        <v/>
      </c>
      <c r="D9" s="53"/>
      <c r="E9" s="41"/>
      <c r="F9" s="42"/>
      <c r="G9" s="29">
        <f t="shared" si="0"/>
        <v>0</v>
      </c>
      <c r="H9" s="29" t="str">
        <f t="shared" si="1"/>
        <v/>
      </c>
      <c r="I9" s="30">
        <f>SUM('Budget Sheet'!$G9:'Budget Sheet'!$H9)</f>
        <v>0</v>
      </c>
      <c r="J9" s="55"/>
    </row>
    <row r="10" spans="1:12" x14ac:dyDescent="0.25">
      <c r="A10" s="66"/>
      <c r="B10" s="48" t="s">
        <v>9</v>
      </c>
      <c r="C10" s="28" t="str">
        <f>IF(D10&lt;&gt;"", D10, _xlfn.XLOOKUP(B10, 'PA Items with Category'!A:A, 'PA Items with Category'!B:B, ""))</f>
        <v/>
      </c>
      <c r="D10" s="53"/>
      <c r="E10" s="41"/>
      <c r="F10" s="42"/>
      <c r="G10" s="29">
        <f t="shared" si="0"/>
        <v>0</v>
      </c>
      <c r="H10" s="29" t="str">
        <f t="shared" si="1"/>
        <v/>
      </c>
      <c r="I10" s="30">
        <f>SUM('Budget Sheet'!$G10:'Budget Sheet'!$H10)</f>
        <v>0</v>
      </c>
      <c r="J10" s="55"/>
    </row>
    <row r="11" spans="1:12" x14ac:dyDescent="0.25">
      <c r="A11" s="66"/>
      <c r="B11" s="48" t="s">
        <v>9</v>
      </c>
      <c r="C11" s="28" t="str">
        <f>IF(D11&lt;&gt;"", D11, _xlfn.XLOOKUP(B11, 'PA Items with Category'!A:A, 'PA Items with Category'!B:B, ""))</f>
        <v/>
      </c>
      <c r="D11" s="53"/>
      <c r="E11" s="41"/>
      <c r="F11" s="42"/>
      <c r="G11" s="29">
        <f t="shared" si="0"/>
        <v>0</v>
      </c>
      <c r="H11" s="29" t="str">
        <f t="shared" si="1"/>
        <v/>
      </c>
      <c r="I11" s="30">
        <f>SUM('Budget Sheet'!$G11:'Budget Sheet'!$H11)</f>
        <v>0</v>
      </c>
      <c r="J11" s="55"/>
    </row>
    <row r="12" spans="1:12" x14ac:dyDescent="0.25">
      <c r="A12" s="66"/>
      <c r="B12" s="47" t="s">
        <v>9</v>
      </c>
      <c r="C12" s="28" t="str">
        <f>IF(D12&lt;&gt;"", D12, _xlfn.XLOOKUP(B12, 'PA Items with Category'!A:A, 'PA Items with Category'!B:B, ""))</f>
        <v/>
      </c>
      <c r="D12" s="53"/>
      <c r="E12" s="41"/>
      <c r="F12" s="42"/>
      <c r="G12" s="29">
        <f t="shared" si="0"/>
        <v>0</v>
      </c>
      <c r="H12" s="29" t="str">
        <f t="shared" si="1"/>
        <v/>
      </c>
      <c r="I12" s="30">
        <f>SUM('Budget Sheet'!$G12:'Budget Sheet'!$H12)</f>
        <v>0</v>
      </c>
      <c r="J12" s="55"/>
    </row>
    <row r="13" spans="1:12" x14ac:dyDescent="0.25">
      <c r="A13" s="66"/>
      <c r="B13" s="47" t="s">
        <v>9</v>
      </c>
      <c r="C13" s="28" t="str">
        <f>IF(D13&lt;&gt;"", D13, _xlfn.XLOOKUP(B13, 'PA Items with Category'!A:A, 'PA Items with Category'!B:B, ""))</f>
        <v/>
      </c>
      <c r="D13" s="53"/>
      <c r="E13" s="41"/>
      <c r="F13" s="42"/>
      <c r="G13" s="29">
        <f t="shared" si="0"/>
        <v>0</v>
      </c>
      <c r="H13" s="29" t="str">
        <f t="shared" si="1"/>
        <v/>
      </c>
      <c r="I13" s="30">
        <f>SUM('Budget Sheet'!$G13:'Budget Sheet'!$H13)</f>
        <v>0</v>
      </c>
      <c r="J13" s="55"/>
    </row>
    <row r="14" spans="1:12" x14ac:dyDescent="0.25">
      <c r="A14" s="66"/>
      <c r="B14" s="47" t="s">
        <v>10</v>
      </c>
      <c r="C14" s="28" t="str">
        <f>IF(D14&lt;&gt;"", D14, _xlfn.XLOOKUP(B14, 'PA Items with Category'!A:A, 'PA Items with Category'!B:B, ""))</f>
        <v/>
      </c>
      <c r="D14" s="53"/>
      <c r="E14" s="41"/>
      <c r="F14" s="42"/>
      <c r="G14" s="29">
        <f t="shared" si="0"/>
        <v>0</v>
      </c>
      <c r="H14" s="29" t="str">
        <f t="shared" si="1"/>
        <v/>
      </c>
      <c r="I14" s="30">
        <f>SUM('Budget Sheet'!$G14:'Budget Sheet'!$H14)</f>
        <v>0</v>
      </c>
      <c r="J14" s="55"/>
    </row>
    <row r="15" spans="1:12" x14ac:dyDescent="0.25">
      <c r="A15" s="66"/>
      <c r="B15" s="47" t="s">
        <v>10</v>
      </c>
      <c r="C15" s="28" t="str">
        <f>IF(D15&lt;&gt;"", D15, _xlfn.XLOOKUP(B15, 'PA Items with Category'!A:A, 'PA Items with Category'!B:B, ""))</f>
        <v/>
      </c>
      <c r="D15" s="53"/>
      <c r="E15" s="43"/>
      <c r="F15" s="42"/>
      <c r="G15" s="29">
        <f t="shared" si="0"/>
        <v>0</v>
      </c>
      <c r="H15" s="29" t="str">
        <f t="shared" si="1"/>
        <v/>
      </c>
      <c r="I15" s="30">
        <f>SUM('Budget Sheet'!$G15:'Budget Sheet'!$H15)</f>
        <v>0</v>
      </c>
      <c r="J15" s="55"/>
    </row>
    <row r="16" spans="1:12" x14ac:dyDescent="0.25">
      <c r="A16" s="66"/>
      <c r="B16" s="47" t="s">
        <v>113</v>
      </c>
      <c r="C16" s="28" t="str">
        <f>IF(D16&lt;&gt;"", D16, _xlfn.XLOOKUP(B16, 'PA Items with Category'!A:A, 'PA Items with Category'!B:B, ""))</f>
        <v>TRAVEL</v>
      </c>
      <c r="D16" s="53" t="s">
        <v>24</v>
      </c>
      <c r="E16" s="41"/>
      <c r="F16" s="42"/>
      <c r="G16" s="29">
        <f t="shared" si="0"/>
        <v>0</v>
      </c>
      <c r="H16" s="29" t="str">
        <f t="shared" si="1"/>
        <v/>
      </c>
      <c r="I16" s="30">
        <f>SUM('Budget Sheet'!$G16:'Budget Sheet'!$H16)</f>
        <v>0</v>
      </c>
      <c r="J16" s="55"/>
    </row>
    <row r="17" spans="1:10" x14ac:dyDescent="0.25">
      <c r="A17" s="66"/>
      <c r="B17" s="47" t="s">
        <v>114</v>
      </c>
      <c r="C17" s="28" t="str">
        <f>IF(D17&lt;&gt;"", D17, _xlfn.XLOOKUP(B17, 'PA Items with Category'!A:A, 'PA Items with Category'!B:B, ""))</f>
        <v>TRAVEL</v>
      </c>
      <c r="D17" s="53" t="s">
        <v>24</v>
      </c>
      <c r="E17" s="41"/>
      <c r="F17" s="42"/>
      <c r="G17" s="29">
        <f t="shared" si="0"/>
        <v>0</v>
      </c>
      <c r="H17" s="29" t="str">
        <f t="shared" si="1"/>
        <v/>
      </c>
      <c r="I17" s="30">
        <f>SUM('Budget Sheet'!$G17:'Budget Sheet'!$H17)</f>
        <v>0</v>
      </c>
      <c r="J17" s="55"/>
    </row>
    <row r="18" spans="1:10" x14ac:dyDescent="0.25">
      <c r="A18" s="66"/>
      <c r="B18" s="47" t="s">
        <v>123</v>
      </c>
      <c r="C18" s="28" t="str">
        <f>IF(D18&lt;&gt;"", D18, _xlfn.XLOOKUP(B18, 'PA Items with Category'!A:A, 'PA Items with Category'!B:B, ""))</f>
        <v>TAX</v>
      </c>
      <c r="D18" s="53" t="s">
        <v>104</v>
      </c>
      <c r="E18" s="43"/>
      <c r="F18" s="44"/>
      <c r="G18" s="31">
        <f>'Budget Sheet'!$F18</f>
        <v>0</v>
      </c>
      <c r="H18" s="29" t="str">
        <f t="shared" si="1"/>
        <v/>
      </c>
      <c r="I18" s="30">
        <f>SUM('Budget Sheet'!$G18:'Budget Sheet'!$H18)</f>
        <v>0</v>
      </c>
      <c r="J18" s="55"/>
    </row>
    <row r="19" spans="1:10" x14ac:dyDescent="0.25">
      <c r="A19" s="67"/>
      <c r="B19" s="47" t="s">
        <v>124</v>
      </c>
      <c r="C19" s="28" t="str">
        <f>IF(D19&lt;&gt;"", D19, _xlfn.XLOOKUP(B19, 'PA Items with Category'!A:A, 'PA Items with Category'!B:B, ""))</f>
        <v>TAX</v>
      </c>
      <c r="D19" s="53" t="s">
        <v>104</v>
      </c>
      <c r="E19" s="45"/>
      <c r="F19" s="40"/>
      <c r="G19" s="29">
        <f>'Budget Sheet'!$F19</f>
        <v>0</v>
      </c>
      <c r="H19" s="29" t="str">
        <f t="shared" si="1"/>
        <v/>
      </c>
      <c r="I19" s="30">
        <f>SUM('Budget Sheet'!$G19:'Budget Sheet'!$H19)</f>
        <v>0</v>
      </c>
      <c r="J19" s="55"/>
    </row>
    <row r="20" spans="1:10" x14ac:dyDescent="0.25">
      <c r="A20" s="69"/>
      <c r="B20" s="70"/>
      <c r="C20" s="70"/>
      <c r="D20" s="70"/>
      <c r="E20" s="70"/>
      <c r="F20" s="70"/>
      <c r="G20" s="70"/>
      <c r="H20" s="70"/>
      <c r="I20" s="70"/>
      <c r="J20" s="71"/>
    </row>
    <row r="21" spans="1:10" x14ac:dyDescent="0.25">
      <c r="A21" s="68" t="s">
        <v>11</v>
      </c>
      <c r="B21" s="47" t="s">
        <v>9</v>
      </c>
      <c r="C21" s="28" t="str">
        <f>IF(D21&lt;&gt;"", D21, _xlfn.XLOOKUP(B21, 'PA Items with Category'!A:A, 'PA Items with Category'!B:B, ""))</f>
        <v/>
      </c>
      <c r="D21" s="53"/>
      <c r="E21" s="43"/>
      <c r="F21" s="42"/>
      <c r="G21" s="29">
        <f t="shared" ref="G21:G32" si="2">IF(B21&lt;&gt;"match", E21*F21, "")</f>
        <v>0</v>
      </c>
      <c r="H21" s="29" t="str">
        <f t="shared" ref="H21:H34" si="3">IF(B21="match", E21*F21, "")</f>
        <v/>
      </c>
      <c r="I21" s="30">
        <f>SUM('Budget Sheet'!$G21:'Budget Sheet'!$H21)</f>
        <v>0</v>
      </c>
      <c r="J21" s="55"/>
    </row>
    <row r="22" spans="1:10" x14ac:dyDescent="0.25">
      <c r="A22" s="66"/>
      <c r="B22" s="47" t="s">
        <v>9</v>
      </c>
      <c r="C22" s="28" t="str">
        <f>IF(D22&lt;&gt;"", D22, _xlfn.XLOOKUP(B22, 'PA Items with Category'!A:A, 'PA Items with Category'!B:B, ""))</f>
        <v/>
      </c>
      <c r="D22" s="53"/>
      <c r="E22" s="43"/>
      <c r="F22" s="42"/>
      <c r="G22" s="29">
        <f t="shared" si="2"/>
        <v>0</v>
      </c>
      <c r="H22" s="29" t="str">
        <f t="shared" si="3"/>
        <v/>
      </c>
      <c r="I22" s="30">
        <f>SUM('Budget Sheet'!$G22:'Budget Sheet'!$H22)</f>
        <v>0</v>
      </c>
      <c r="J22" s="55"/>
    </row>
    <row r="23" spans="1:10" x14ac:dyDescent="0.25">
      <c r="A23" s="66"/>
      <c r="B23" s="47" t="s">
        <v>9</v>
      </c>
      <c r="C23" s="28" t="str">
        <f>IF(D23&lt;&gt;"", D23, _xlfn.XLOOKUP(B23, 'PA Items with Category'!A:A, 'PA Items with Category'!B:B, ""))</f>
        <v/>
      </c>
      <c r="D23" s="53"/>
      <c r="E23" s="43"/>
      <c r="F23" s="42"/>
      <c r="G23" s="29">
        <f t="shared" si="2"/>
        <v>0</v>
      </c>
      <c r="H23" s="29" t="str">
        <f t="shared" si="3"/>
        <v/>
      </c>
      <c r="I23" s="30">
        <f>SUM('Budget Sheet'!$G23:'Budget Sheet'!$H23)</f>
        <v>0</v>
      </c>
      <c r="J23" s="55"/>
    </row>
    <row r="24" spans="1:10" x14ac:dyDescent="0.25">
      <c r="A24" s="66"/>
      <c r="B24" s="47" t="s">
        <v>9</v>
      </c>
      <c r="C24" s="28" t="str">
        <f>IF(D24&lt;&gt;"", D24, _xlfn.XLOOKUP(B24, 'PA Items with Category'!A:A, 'PA Items with Category'!B:B, ""))</f>
        <v/>
      </c>
      <c r="D24" s="53"/>
      <c r="E24" s="43"/>
      <c r="F24" s="42"/>
      <c r="G24" s="29">
        <f t="shared" si="2"/>
        <v>0</v>
      </c>
      <c r="H24" s="29" t="str">
        <f t="shared" si="3"/>
        <v/>
      </c>
      <c r="I24" s="30">
        <f>SUM('Budget Sheet'!$G24:'Budget Sheet'!$H24)</f>
        <v>0</v>
      </c>
      <c r="J24" s="55"/>
    </row>
    <row r="25" spans="1:10" x14ac:dyDescent="0.25">
      <c r="A25" s="66"/>
      <c r="B25" s="47" t="s">
        <v>9</v>
      </c>
      <c r="C25" s="28" t="str">
        <f>IF(D25&lt;&gt;"", D25, _xlfn.XLOOKUP(B25, 'PA Items with Category'!A:A, 'PA Items with Category'!B:B, ""))</f>
        <v/>
      </c>
      <c r="D25" s="53"/>
      <c r="E25" s="43"/>
      <c r="F25" s="42"/>
      <c r="G25" s="29">
        <f t="shared" si="2"/>
        <v>0</v>
      </c>
      <c r="H25" s="29" t="str">
        <f t="shared" si="3"/>
        <v/>
      </c>
      <c r="I25" s="30">
        <f>SUM('Budget Sheet'!$G25:'Budget Sheet'!$H25)</f>
        <v>0</v>
      </c>
      <c r="J25" s="55"/>
    </row>
    <row r="26" spans="1:10" x14ac:dyDescent="0.25">
      <c r="A26" s="66"/>
      <c r="B26" s="47" t="s">
        <v>9</v>
      </c>
      <c r="C26" s="28" t="str">
        <f>IF(D26&lt;&gt;"", D26, _xlfn.XLOOKUP(B26, 'PA Items with Category'!A:A, 'PA Items with Category'!B:B, ""))</f>
        <v/>
      </c>
      <c r="D26" s="53"/>
      <c r="E26" s="43"/>
      <c r="F26" s="42"/>
      <c r="G26" s="29">
        <f t="shared" si="2"/>
        <v>0</v>
      </c>
      <c r="H26" s="29" t="str">
        <f t="shared" si="3"/>
        <v/>
      </c>
      <c r="I26" s="30">
        <f>SUM('Budget Sheet'!$G26:'Budget Sheet'!$H26)</f>
        <v>0</v>
      </c>
      <c r="J26" s="55"/>
    </row>
    <row r="27" spans="1:10" x14ac:dyDescent="0.25">
      <c r="A27" s="66"/>
      <c r="B27" s="47" t="s">
        <v>9</v>
      </c>
      <c r="C27" s="28" t="str">
        <f>IF(D27&lt;&gt;"", D27, _xlfn.XLOOKUP(B27, 'PA Items with Category'!A:A, 'PA Items with Category'!B:B, ""))</f>
        <v/>
      </c>
      <c r="D27" s="53"/>
      <c r="E27" s="43"/>
      <c r="F27" s="42"/>
      <c r="G27" s="29">
        <f t="shared" si="2"/>
        <v>0</v>
      </c>
      <c r="H27" s="29" t="str">
        <f t="shared" si="3"/>
        <v/>
      </c>
      <c r="I27" s="30">
        <f>SUM('Budget Sheet'!$G27:'Budget Sheet'!$H27)</f>
        <v>0</v>
      </c>
      <c r="J27" s="55"/>
    </row>
    <row r="28" spans="1:10" x14ac:dyDescent="0.25">
      <c r="A28" s="66"/>
      <c r="B28" s="47" t="s">
        <v>9</v>
      </c>
      <c r="C28" s="28" t="str">
        <f>IF(D28&lt;&gt;"", D28, _xlfn.XLOOKUP(B28, 'PA Items with Category'!A:A, 'PA Items with Category'!B:B, ""))</f>
        <v/>
      </c>
      <c r="D28" s="53"/>
      <c r="E28" s="43"/>
      <c r="F28" s="42"/>
      <c r="G28" s="29">
        <f t="shared" si="2"/>
        <v>0</v>
      </c>
      <c r="H28" s="29" t="str">
        <f t="shared" si="3"/>
        <v/>
      </c>
      <c r="I28" s="30">
        <f>SUM('Budget Sheet'!$G28:'Budget Sheet'!$H28)</f>
        <v>0</v>
      </c>
      <c r="J28" s="55"/>
    </row>
    <row r="29" spans="1:10" x14ac:dyDescent="0.25">
      <c r="A29" s="66"/>
      <c r="B29" s="47" t="s">
        <v>10</v>
      </c>
      <c r="C29" s="28" t="str">
        <f>IF(D29&lt;&gt;"", D29, _xlfn.XLOOKUP(B29, 'PA Items with Category'!A:A, 'PA Items with Category'!B:B, ""))</f>
        <v/>
      </c>
      <c r="D29" s="53"/>
      <c r="E29" s="43"/>
      <c r="F29" s="42"/>
      <c r="G29" s="29">
        <f t="shared" si="2"/>
        <v>0</v>
      </c>
      <c r="H29" s="29" t="str">
        <f t="shared" si="3"/>
        <v/>
      </c>
      <c r="I29" s="30">
        <f>SUM('Budget Sheet'!$G29:'Budget Sheet'!$H29)</f>
        <v>0</v>
      </c>
      <c r="J29" s="55"/>
    </row>
    <row r="30" spans="1:10" x14ac:dyDescent="0.25">
      <c r="A30" s="66"/>
      <c r="B30" s="47" t="s">
        <v>10</v>
      </c>
      <c r="C30" s="28" t="str">
        <f>IF(D30&lt;&gt;"", D30, _xlfn.XLOOKUP(B30, 'PA Items with Category'!A:A, 'PA Items with Category'!B:B, ""))</f>
        <v/>
      </c>
      <c r="D30" s="53"/>
      <c r="E30" s="43"/>
      <c r="F30" s="42"/>
      <c r="G30" s="29">
        <f t="shared" si="2"/>
        <v>0</v>
      </c>
      <c r="H30" s="29" t="str">
        <f t="shared" si="3"/>
        <v/>
      </c>
      <c r="I30" s="30">
        <f>SUM('Budget Sheet'!$G30:'Budget Sheet'!$H30)</f>
        <v>0</v>
      </c>
      <c r="J30" s="55"/>
    </row>
    <row r="31" spans="1:10" x14ac:dyDescent="0.25">
      <c r="A31" s="66"/>
      <c r="B31" s="47" t="s">
        <v>113</v>
      </c>
      <c r="C31" s="28" t="str">
        <f>IF(D31&lt;&gt;"", D31, _xlfn.XLOOKUP(B31, 'PA Items with Category'!A:A, 'PA Items with Category'!B:B, ""))</f>
        <v>TRAVEL</v>
      </c>
      <c r="D31" s="53" t="s">
        <v>24</v>
      </c>
      <c r="E31" s="43"/>
      <c r="F31" s="42"/>
      <c r="G31" s="29">
        <f t="shared" si="2"/>
        <v>0</v>
      </c>
      <c r="H31" s="29" t="str">
        <f t="shared" si="3"/>
        <v/>
      </c>
      <c r="I31" s="30">
        <f>SUM('Budget Sheet'!$G31:'Budget Sheet'!$H31)</f>
        <v>0</v>
      </c>
      <c r="J31" s="55"/>
    </row>
    <row r="32" spans="1:10" x14ac:dyDescent="0.25">
      <c r="A32" s="66"/>
      <c r="B32" s="47" t="s">
        <v>114</v>
      </c>
      <c r="C32" s="28" t="str">
        <f>IF(D32&lt;&gt;"", D32, _xlfn.XLOOKUP(B32, 'PA Items with Category'!A:A, 'PA Items with Category'!B:B, ""))</f>
        <v>TRAVEL</v>
      </c>
      <c r="D32" s="53" t="s">
        <v>24</v>
      </c>
      <c r="E32" s="43"/>
      <c r="F32" s="42"/>
      <c r="G32" s="29">
        <f t="shared" si="2"/>
        <v>0</v>
      </c>
      <c r="H32" s="29" t="str">
        <f t="shared" si="3"/>
        <v/>
      </c>
      <c r="I32" s="30">
        <f>SUM('Budget Sheet'!$G32:'Budget Sheet'!$H32)</f>
        <v>0</v>
      </c>
      <c r="J32" s="55"/>
    </row>
    <row r="33" spans="1:10" x14ac:dyDescent="0.25">
      <c r="A33" s="66"/>
      <c r="B33" s="47" t="s">
        <v>123</v>
      </c>
      <c r="C33" s="28" t="str">
        <f>IF(D33&lt;&gt;"", D33, _xlfn.XLOOKUP(B33, 'PA Items with Category'!A:A, 'PA Items with Category'!B:B, ""))</f>
        <v>TAX</v>
      </c>
      <c r="D33" s="53" t="s">
        <v>104</v>
      </c>
      <c r="E33" s="43"/>
      <c r="F33" s="44"/>
      <c r="G33" s="31">
        <f>'Budget Sheet'!$F33</f>
        <v>0</v>
      </c>
      <c r="H33" s="29" t="str">
        <f t="shared" si="3"/>
        <v/>
      </c>
      <c r="I33" s="30">
        <f>SUM('Budget Sheet'!$G33:'Budget Sheet'!$H33)</f>
        <v>0</v>
      </c>
      <c r="J33" s="55"/>
    </row>
    <row r="34" spans="1:10" x14ac:dyDescent="0.25">
      <c r="A34" s="67"/>
      <c r="B34" s="47" t="s">
        <v>124</v>
      </c>
      <c r="C34" s="28" t="str">
        <f>IF(D34&lt;&gt;"", D34, _xlfn.XLOOKUP(B34, 'PA Items with Category'!A:A, 'PA Items with Category'!B:B, ""))</f>
        <v>TAX</v>
      </c>
      <c r="D34" s="53" t="s">
        <v>104</v>
      </c>
      <c r="E34" s="45"/>
      <c r="F34" s="40"/>
      <c r="G34" s="29">
        <f>'Budget Sheet'!$F34</f>
        <v>0</v>
      </c>
      <c r="H34" s="29" t="str">
        <f t="shared" si="3"/>
        <v/>
      </c>
      <c r="I34" s="30">
        <f>SUM('Budget Sheet'!$G34:'Budget Sheet'!$H34)</f>
        <v>0</v>
      </c>
      <c r="J34" s="55"/>
    </row>
    <row r="35" spans="1:10" ht="15.75" thickBot="1" x14ac:dyDescent="0.3">
      <c r="A35" s="72"/>
      <c r="B35" s="73"/>
      <c r="C35" s="73"/>
      <c r="D35" s="73"/>
      <c r="E35" s="73"/>
      <c r="F35" s="73"/>
      <c r="G35" s="73"/>
      <c r="H35" s="73"/>
      <c r="I35" s="73"/>
      <c r="J35" s="74"/>
    </row>
    <row r="36" spans="1:10" x14ac:dyDescent="0.25">
      <c r="A36" s="68" t="s">
        <v>12</v>
      </c>
      <c r="B36" s="49" t="s">
        <v>9</v>
      </c>
      <c r="C36" s="28" t="str">
        <f>IF(D36&lt;&gt;"", D36, _xlfn.XLOOKUP(B36, 'PA Items with Category'!A:A, 'PA Items with Category'!B:B, ""))</f>
        <v/>
      </c>
      <c r="D36" s="53"/>
      <c r="E36" s="43"/>
      <c r="F36" s="42"/>
      <c r="G36" s="29">
        <f t="shared" ref="G36:G47" si="4">IF(B36&lt;&gt;"match", E36*F36, "")</f>
        <v>0</v>
      </c>
      <c r="H36" s="29" t="str">
        <f t="shared" ref="H36:H49" si="5">IF(B36="match", E36*F36, "")</f>
        <v/>
      </c>
      <c r="I36" s="30">
        <f>SUM('Budget Sheet'!$G36:'Budget Sheet'!$H36)</f>
        <v>0</v>
      </c>
      <c r="J36" s="55"/>
    </row>
    <row r="37" spans="1:10" x14ac:dyDescent="0.25">
      <c r="A37" s="66"/>
      <c r="B37" s="47" t="s">
        <v>9</v>
      </c>
      <c r="C37" s="28" t="str">
        <f>IF(D37&lt;&gt;"", D37, _xlfn.XLOOKUP(B37, 'PA Items with Category'!A:A, 'PA Items with Category'!B:B, ""))</f>
        <v/>
      </c>
      <c r="D37" s="53"/>
      <c r="E37" s="43"/>
      <c r="F37" s="42"/>
      <c r="G37" s="29">
        <f t="shared" si="4"/>
        <v>0</v>
      </c>
      <c r="H37" s="29" t="str">
        <f t="shared" si="5"/>
        <v/>
      </c>
      <c r="I37" s="30">
        <f>SUM('Budget Sheet'!$G37:'Budget Sheet'!$H37)</f>
        <v>0</v>
      </c>
      <c r="J37" s="55"/>
    </row>
    <row r="38" spans="1:10" x14ac:dyDescent="0.25">
      <c r="A38" s="66"/>
      <c r="B38" s="47" t="s">
        <v>9</v>
      </c>
      <c r="C38" s="28" t="str">
        <f>IF(D38&lt;&gt;"", D38, _xlfn.XLOOKUP(B38, 'PA Items with Category'!A:A, 'PA Items with Category'!B:B, ""))</f>
        <v/>
      </c>
      <c r="D38" s="53"/>
      <c r="E38" s="43"/>
      <c r="F38" s="42"/>
      <c r="G38" s="29">
        <f t="shared" si="4"/>
        <v>0</v>
      </c>
      <c r="H38" s="29" t="str">
        <f t="shared" si="5"/>
        <v/>
      </c>
      <c r="I38" s="30">
        <f>SUM('Budget Sheet'!$G38:'Budget Sheet'!$H38)</f>
        <v>0</v>
      </c>
      <c r="J38" s="55"/>
    </row>
    <row r="39" spans="1:10" x14ac:dyDescent="0.25">
      <c r="A39" s="66"/>
      <c r="B39" s="47" t="s">
        <v>9</v>
      </c>
      <c r="C39" s="28" t="str">
        <f>IF(D39&lt;&gt;"", D39, _xlfn.XLOOKUP(B39, 'PA Items with Category'!A:A, 'PA Items with Category'!B:B, ""))</f>
        <v/>
      </c>
      <c r="D39" s="53"/>
      <c r="E39" s="43"/>
      <c r="F39" s="42"/>
      <c r="G39" s="29">
        <f t="shared" si="4"/>
        <v>0</v>
      </c>
      <c r="H39" s="29" t="str">
        <f t="shared" si="5"/>
        <v/>
      </c>
      <c r="I39" s="30">
        <f>SUM('Budget Sheet'!$G39:'Budget Sheet'!$H39)</f>
        <v>0</v>
      </c>
      <c r="J39" s="55"/>
    </row>
    <row r="40" spans="1:10" x14ac:dyDescent="0.25">
      <c r="A40" s="66"/>
      <c r="B40" s="47" t="s">
        <v>9</v>
      </c>
      <c r="C40" s="28" t="str">
        <f>IF(D40&lt;&gt;"", D40, _xlfn.XLOOKUP(B40, 'PA Items with Category'!A:A, 'PA Items with Category'!B:B, ""))</f>
        <v/>
      </c>
      <c r="D40" s="53"/>
      <c r="E40" s="43"/>
      <c r="F40" s="42"/>
      <c r="G40" s="29">
        <f t="shared" si="4"/>
        <v>0</v>
      </c>
      <c r="H40" s="29" t="str">
        <f t="shared" si="5"/>
        <v/>
      </c>
      <c r="I40" s="30">
        <f>SUM('Budget Sheet'!$G40:'Budget Sheet'!$H40)</f>
        <v>0</v>
      </c>
      <c r="J40" s="55"/>
    </row>
    <row r="41" spans="1:10" x14ac:dyDescent="0.25">
      <c r="A41" s="66"/>
      <c r="B41" s="47" t="s">
        <v>9</v>
      </c>
      <c r="C41" s="28" t="str">
        <f>IF(D41&lt;&gt;"", D41, _xlfn.XLOOKUP(B41, 'PA Items with Category'!A:A, 'PA Items with Category'!B:B, ""))</f>
        <v/>
      </c>
      <c r="D41" s="53"/>
      <c r="E41" s="43"/>
      <c r="F41" s="42"/>
      <c r="G41" s="29">
        <f t="shared" si="4"/>
        <v>0</v>
      </c>
      <c r="H41" s="29" t="str">
        <f t="shared" si="5"/>
        <v/>
      </c>
      <c r="I41" s="30">
        <f>SUM('Budget Sheet'!$G41:'Budget Sheet'!$H41)</f>
        <v>0</v>
      </c>
      <c r="J41" s="55"/>
    </row>
    <row r="42" spans="1:10" x14ac:dyDescent="0.25">
      <c r="A42" s="66"/>
      <c r="B42" s="47" t="s">
        <v>9</v>
      </c>
      <c r="C42" s="28" t="str">
        <f>IF(D42&lt;&gt;"", D42, _xlfn.XLOOKUP(B42, 'PA Items with Category'!A:A, 'PA Items with Category'!B:B, ""))</f>
        <v/>
      </c>
      <c r="D42" s="53"/>
      <c r="E42" s="43"/>
      <c r="F42" s="42"/>
      <c r="G42" s="29">
        <f t="shared" si="4"/>
        <v>0</v>
      </c>
      <c r="H42" s="29" t="str">
        <f t="shared" si="5"/>
        <v/>
      </c>
      <c r="I42" s="30">
        <f>SUM('Budget Sheet'!$G42:'Budget Sheet'!$H42)</f>
        <v>0</v>
      </c>
      <c r="J42" s="55"/>
    </row>
    <row r="43" spans="1:10" x14ac:dyDescent="0.25">
      <c r="A43" s="66"/>
      <c r="B43" s="47" t="s">
        <v>9</v>
      </c>
      <c r="C43" s="28" t="str">
        <f>IF(D43&lt;&gt;"", D43, _xlfn.XLOOKUP(B43, 'PA Items with Category'!A:A, 'PA Items with Category'!B:B, ""))</f>
        <v/>
      </c>
      <c r="D43" s="53"/>
      <c r="E43" s="43"/>
      <c r="F43" s="42"/>
      <c r="G43" s="29">
        <f t="shared" si="4"/>
        <v>0</v>
      </c>
      <c r="H43" s="29" t="str">
        <f t="shared" si="5"/>
        <v/>
      </c>
      <c r="I43" s="30">
        <f>SUM('Budget Sheet'!$G43:'Budget Sheet'!$H43)</f>
        <v>0</v>
      </c>
      <c r="J43" s="55"/>
    </row>
    <row r="44" spans="1:10" x14ac:dyDescent="0.25">
      <c r="A44" s="66"/>
      <c r="B44" s="47" t="s">
        <v>10</v>
      </c>
      <c r="C44" s="28" t="str">
        <f>IF(D44&lt;&gt;"", D44, _xlfn.XLOOKUP(B44, 'PA Items with Category'!A:A, 'PA Items with Category'!B:B, ""))</f>
        <v/>
      </c>
      <c r="D44" s="53"/>
      <c r="E44" s="43"/>
      <c r="F44" s="42"/>
      <c r="G44" s="29">
        <f t="shared" si="4"/>
        <v>0</v>
      </c>
      <c r="H44" s="29" t="str">
        <f t="shared" si="5"/>
        <v/>
      </c>
      <c r="I44" s="30">
        <f>SUM('Budget Sheet'!$G44:'Budget Sheet'!$H44)</f>
        <v>0</v>
      </c>
      <c r="J44" s="55"/>
    </row>
    <row r="45" spans="1:10" x14ac:dyDescent="0.25">
      <c r="A45" s="66"/>
      <c r="B45" s="47" t="s">
        <v>10</v>
      </c>
      <c r="C45" s="28" t="str">
        <f>IF(D45&lt;&gt;"", D45, _xlfn.XLOOKUP(B45, 'PA Items with Category'!A:A, 'PA Items with Category'!B:B, ""))</f>
        <v/>
      </c>
      <c r="D45" s="53"/>
      <c r="E45" s="43"/>
      <c r="F45" s="42"/>
      <c r="G45" s="29">
        <f t="shared" si="4"/>
        <v>0</v>
      </c>
      <c r="H45" s="29" t="str">
        <f t="shared" si="5"/>
        <v/>
      </c>
      <c r="I45" s="30">
        <f>SUM('Budget Sheet'!$G45:'Budget Sheet'!$H45)</f>
        <v>0</v>
      </c>
      <c r="J45" s="55"/>
    </row>
    <row r="46" spans="1:10" x14ac:dyDescent="0.25">
      <c r="A46" s="66"/>
      <c r="B46" s="47" t="s">
        <v>113</v>
      </c>
      <c r="C46" s="28" t="str">
        <f>IF(D46&lt;&gt;"", D46, _xlfn.XLOOKUP(B46, 'PA Items with Category'!A:A, 'PA Items with Category'!B:B, ""))</f>
        <v>TRAVEL</v>
      </c>
      <c r="D46" s="53" t="s">
        <v>24</v>
      </c>
      <c r="E46" s="43"/>
      <c r="F46" s="42"/>
      <c r="G46" s="29">
        <f t="shared" si="4"/>
        <v>0</v>
      </c>
      <c r="H46" s="29" t="str">
        <f t="shared" si="5"/>
        <v/>
      </c>
      <c r="I46" s="30">
        <f>SUM('Budget Sheet'!$G46:'Budget Sheet'!$H46)</f>
        <v>0</v>
      </c>
      <c r="J46" s="55"/>
    </row>
    <row r="47" spans="1:10" x14ac:dyDescent="0.25">
      <c r="A47" s="66"/>
      <c r="B47" s="47" t="s">
        <v>114</v>
      </c>
      <c r="C47" s="28" t="str">
        <f>IF(D47&lt;&gt;"", D47, _xlfn.XLOOKUP(B47, 'PA Items with Category'!A:A, 'PA Items with Category'!B:B, ""))</f>
        <v>TRAVEL</v>
      </c>
      <c r="D47" s="53" t="s">
        <v>24</v>
      </c>
      <c r="E47" s="43"/>
      <c r="F47" s="42"/>
      <c r="G47" s="29">
        <f t="shared" si="4"/>
        <v>0</v>
      </c>
      <c r="H47" s="29" t="str">
        <f t="shared" si="5"/>
        <v/>
      </c>
      <c r="I47" s="30">
        <f>SUM('Budget Sheet'!$G47:'Budget Sheet'!$H47)</f>
        <v>0</v>
      </c>
      <c r="J47" s="55"/>
    </row>
    <row r="48" spans="1:10" x14ac:dyDescent="0.25">
      <c r="A48" s="66"/>
      <c r="B48" s="47" t="s">
        <v>123</v>
      </c>
      <c r="C48" s="28" t="str">
        <f>IF(D48&lt;&gt;"", D48, _xlfn.XLOOKUP(B48, 'PA Items with Category'!A:A, 'PA Items with Category'!B:B, ""))</f>
        <v>TAX</v>
      </c>
      <c r="D48" s="53" t="s">
        <v>104</v>
      </c>
      <c r="E48" s="43"/>
      <c r="F48" s="44"/>
      <c r="G48" s="31">
        <f>'Budget Sheet'!$F48</f>
        <v>0</v>
      </c>
      <c r="H48" s="29" t="str">
        <f t="shared" si="5"/>
        <v/>
      </c>
      <c r="I48" s="30">
        <f>SUM('Budget Sheet'!$G48:'Budget Sheet'!$H48)</f>
        <v>0</v>
      </c>
      <c r="J48" s="55"/>
    </row>
    <row r="49" spans="1:10" x14ac:dyDescent="0.25">
      <c r="A49" s="67"/>
      <c r="B49" s="47" t="s">
        <v>124</v>
      </c>
      <c r="C49" s="28" t="str">
        <f>IF(D49&lt;&gt;"", D49, _xlfn.XLOOKUP(B49, 'PA Items with Category'!A:A, 'PA Items with Category'!B:B, ""))</f>
        <v>TAX</v>
      </c>
      <c r="D49" s="53" t="s">
        <v>104</v>
      </c>
      <c r="E49" s="45"/>
      <c r="F49" s="40"/>
      <c r="G49" s="29">
        <f>'Budget Sheet'!$F49</f>
        <v>0</v>
      </c>
      <c r="H49" s="29" t="str">
        <f t="shared" si="5"/>
        <v/>
      </c>
      <c r="I49" s="30">
        <f>SUM('Budget Sheet'!$G49:'Budget Sheet'!$H49)</f>
        <v>0</v>
      </c>
      <c r="J49" s="55"/>
    </row>
    <row r="50" spans="1:10" ht="15.75" thickBot="1" x14ac:dyDescent="0.3">
      <c r="A50" s="72"/>
      <c r="B50" s="73"/>
      <c r="C50" s="73"/>
      <c r="D50" s="73"/>
      <c r="E50" s="73"/>
      <c r="F50" s="73"/>
      <c r="G50" s="73"/>
      <c r="H50" s="73"/>
      <c r="I50" s="73"/>
      <c r="J50" s="74"/>
    </row>
    <row r="51" spans="1:10" x14ac:dyDescent="0.25">
      <c r="A51" s="68" t="s">
        <v>13</v>
      </c>
      <c r="B51" s="49" t="s">
        <v>9</v>
      </c>
      <c r="C51" s="28" t="str">
        <f>IF(D51&lt;&gt;"", D51, _xlfn.XLOOKUP(B51, 'PA Items with Category'!A:A, 'PA Items with Category'!B:B, ""))</f>
        <v/>
      </c>
      <c r="D51" s="53"/>
      <c r="E51" s="43"/>
      <c r="F51" s="42"/>
      <c r="G51" s="29">
        <f t="shared" ref="G51:G62" si="6">IF(B51&lt;&gt;"match", E51*F51, "")</f>
        <v>0</v>
      </c>
      <c r="H51" s="29" t="str">
        <f t="shared" ref="H51:H64" si="7">IF(B51="match", E51*F51, "")</f>
        <v/>
      </c>
      <c r="I51" s="30">
        <f>SUM('Budget Sheet'!$G51:'Budget Sheet'!$H51)</f>
        <v>0</v>
      </c>
      <c r="J51" s="55"/>
    </row>
    <row r="52" spans="1:10" x14ac:dyDescent="0.25">
      <c r="A52" s="66"/>
      <c r="B52" s="47" t="s">
        <v>9</v>
      </c>
      <c r="C52" s="28" t="str">
        <f>IF(D52&lt;&gt;"", D52, _xlfn.XLOOKUP(B52, 'PA Items with Category'!A:A, 'PA Items with Category'!B:B, ""))</f>
        <v/>
      </c>
      <c r="D52" s="53"/>
      <c r="E52" s="43"/>
      <c r="F52" s="42"/>
      <c r="G52" s="29">
        <f t="shared" si="6"/>
        <v>0</v>
      </c>
      <c r="H52" s="29" t="str">
        <f t="shared" si="7"/>
        <v/>
      </c>
      <c r="I52" s="30">
        <f>SUM('Budget Sheet'!$G52:'Budget Sheet'!$H52)</f>
        <v>0</v>
      </c>
      <c r="J52" s="55"/>
    </row>
    <row r="53" spans="1:10" x14ac:dyDescent="0.25">
      <c r="A53" s="66"/>
      <c r="B53" s="47" t="s">
        <v>9</v>
      </c>
      <c r="C53" s="28" t="str">
        <f>IF(D53&lt;&gt;"", D53, _xlfn.XLOOKUP(B53, 'PA Items with Category'!A:A, 'PA Items with Category'!B:B, ""))</f>
        <v/>
      </c>
      <c r="D53" s="53"/>
      <c r="E53" s="43"/>
      <c r="F53" s="42"/>
      <c r="G53" s="29">
        <f t="shared" si="6"/>
        <v>0</v>
      </c>
      <c r="H53" s="29" t="str">
        <f t="shared" si="7"/>
        <v/>
      </c>
      <c r="I53" s="30">
        <f>SUM('Budget Sheet'!$G53:'Budget Sheet'!$H53)</f>
        <v>0</v>
      </c>
      <c r="J53" s="55"/>
    </row>
    <row r="54" spans="1:10" x14ac:dyDescent="0.25">
      <c r="A54" s="66"/>
      <c r="B54" s="47" t="s">
        <v>9</v>
      </c>
      <c r="C54" s="28" t="str">
        <f>IF(D54&lt;&gt;"", D54, _xlfn.XLOOKUP(B54, 'PA Items with Category'!A:A, 'PA Items with Category'!B:B, ""))</f>
        <v/>
      </c>
      <c r="D54" s="53"/>
      <c r="E54" s="43"/>
      <c r="F54" s="42"/>
      <c r="G54" s="29">
        <f t="shared" si="6"/>
        <v>0</v>
      </c>
      <c r="H54" s="29" t="str">
        <f t="shared" si="7"/>
        <v/>
      </c>
      <c r="I54" s="30">
        <f>SUM('Budget Sheet'!$G54:'Budget Sheet'!$H54)</f>
        <v>0</v>
      </c>
      <c r="J54" s="55"/>
    </row>
    <row r="55" spans="1:10" x14ac:dyDescent="0.25">
      <c r="A55" s="66"/>
      <c r="B55" s="47" t="s">
        <v>9</v>
      </c>
      <c r="C55" s="28" t="str">
        <f>IF(D55&lt;&gt;"", D55, _xlfn.XLOOKUP(B55, 'PA Items with Category'!A:A, 'PA Items with Category'!B:B, ""))</f>
        <v/>
      </c>
      <c r="D55" s="53"/>
      <c r="E55" s="43"/>
      <c r="F55" s="42"/>
      <c r="G55" s="29">
        <f t="shared" si="6"/>
        <v>0</v>
      </c>
      <c r="H55" s="29" t="str">
        <f t="shared" si="7"/>
        <v/>
      </c>
      <c r="I55" s="30">
        <f>SUM('Budget Sheet'!$G55:'Budget Sheet'!$H55)</f>
        <v>0</v>
      </c>
      <c r="J55" s="55"/>
    </row>
    <row r="56" spans="1:10" x14ac:dyDescent="0.25">
      <c r="A56" s="66"/>
      <c r="B56" s="47" t="s">
        <v>9</v>
      </c>
      <c r="C56" s="28" t="str">
        <f>IF(D56&lt;&gt;"", D56, _xlfn.XLOOKUP(B56, 'PA Items with Category'!A:A, 'PA Items with Category'!B:B, ""))</f>
        <v/>
      </c>
      <c r="D56" s="53"/>
      <c r="E56" s="43"/>
      <c r="F56" s="42"/>
      <c r="G56" s="29">
        <f t="shared" si="6"/>
        <v>0</v>
      </c>
      <c r="H56" s="29" t="str">
        <f t="shared" si="7"/>
        <v/>
      </c>
      <c r="I56" s="30">
        <f>SUM('Budget Sheet'!$G56:'Budget Sheet'!$H56)</f>
        <v>0</v>
      </c>
      <c r="J56" s="55"/>
    </row>
    <row r="57" spans="1:10" x14ac:dyDescent="0.25">
      <c r="A57" s="66"/>
      <c r="B57" s="47" t="s">
        <v>9</v>
      </c>
      <c r="C57" s="28" t="str">
        <f>IF(D57&lt;&gt;"", D57, _xlfn.XLOOKUP(B57, 'PA Items with Category'!A:A, 'PA Items with Category'!B:B, ""))</f>
        <v/>
      </c>
      <c r="D57" s="53"/>
      <c r="E57" s="43"/>
      <c r="F57" s="42"/>
      <c r="G57" s="29">
        <f t="shared" si="6"/>
        <v>0</v>
      </c>
      <c r="H57" s="29" t="str">
        <f t="shared" si="7"/>
        <v/>
      </c>
      <c r="I57" s="30">
        <f>SUM('Budget Sheet'!$G57:'Budget Sheet'!$H57)</f>
        <v>0</v>
      </c>
      <c r="J57" s="55"/>
    </row>
    <row r="58" spans="1:10" x14ac:dyDescent="0.25">
      <c r="A58" s="66"/>
      <c r="B58" s="47" t="s">
        <v>9</v>
      </c>
      <c r="C58" s="28" t="str">
        <f>IF(D58&lt;&gt;"", D58, _xlfn.XLOOKUP(B58, 'PA Items with Category'!A:A, 'PA Items with Category'!B:B, ""))</f>
        <v/>
      </c>
      <c r="D58" s="53"/>
      <c r="E58" s="43"/>
      <c r="F58" s="42"/>
      <c r="G58" s="29">
        <f t="shared" si="6"/>
        <v>0</v>
      </c>
      <c r="H58" s="29" t="str">
        <f t="shared" si="7"/>
        <v/>
      </c>
      <c r="I58" s="30">
        <f>SUM('Budget Sheet'!$G58:'Budget Sheet'!$H58)</f>
        <v>0</v>
      </c>
      <c r="J58" s="55"/>
    </row>
    <row r="59" spans="1:10" x14ac:dyDescent="0.25">
      <c r="A59" s="66"/>
      <c r="B59" s="47" t="s">
        <v>10</v>
      </c>
      <c r="C59" s="28" t="str">
        <f>IF(D59&lt;&gt;"", D59, _xlfn.XLOOKUP(B59, 'PA Items with Category'!A:A, 'PA Items with Category'!B:B, ""))</f>
        <v/>
      </c>
      <c r="D59" s="53"/>
      <c r="E59" s="43"/>
      <c r="F59" s="42"/>
      <c r="G59" s="29">
        <f t="shared" si="6"/>
        <v>0</v>
      </c>
      <c r="H59" s="29" t="str">
        <f t="shared" si="7"/>
        <v/>
      </c>
      <c r="I59" s="30">
        <f>SUM('Budget Sheet'!$G59:'Budget Sheet'!$H59)</f>
        <v>0</v>
      </c>
      <c r="J59" s="55"/>
    </row>
    <row r="60" spans="1:10" x14ac:dyDescent="0.25">
      <c r="A60" s="66"/>
      <c r="B60" s="47" t="s">
        <v>10</v>
      </c>
      <c r="C60" s="28" t="str">
        <f>IF(D60&lt;&gt;"", D60, _xlfn.XLOOKUP(B60, 'PA Items with Category'!A:A, 'PA Items with Category'!B:B, ""))</f>
        <v/>
      </c>
      <c r="D60" s="53"/>
      <c r="E60" s="43"/>
      <c r="F60" s="42"/>
      <c r="G60" s="29">
        <f t="shared" si="6"/>
        <v>0</v>
      </c>
      <c r="H60" s="29" t="str">
        <f t="shared" si="7"/>
        <v/>
      </c>
      <c r="I60" s="30">
        <f>SUM('Budget Sheet'!$G60:'Budget Sheet'!$H60)</f>
        <v>0</v>
      </c>
      <c r="J60" s="55"/>
    </row>
    <row r="61" spans="1:10" x14ac:dyDescent="0.25">
      <c r="A61" s="66"/>
      <c r="B61" s="47" t="s">
        <v>113</v>
      </c>
      <c r="C61" s="28" t="str">
        <f>IF(D61&lt;&gt;"", D61, _xlfn.XLOOKUP(B61, 'PA Items with Category'!A:A, 'PA Items with Category'!B:B, ""))</f>
        <v>TRAVEL</v>
      </c>
      <c r="D61" s="53" t="s">
        <v>24</v>
      </c>
      <c r="E61" s="43"/>
      <c r="F61" s="42"/>
      <c r="G61" s="29">
        <f t="shared" si="6"/>
        <v>0</v>
      </c>
      <c r="H61" s="29" t="str">
        <f t="shared" si="7"/>
        <v/>
      </c>
      <c r="I61" s="30">
        <f>SUM('Budget Sheet'!$G61:'Budget Sheet'!$H61)</f>
        <v>0</v>
      </c>
      <c r="J61" s="55"/>
    </row>
    <row r="62" spans="1:10" x14ac:dyDescent="0.25">
      <c r="A62" s="66"/>
      <c r="B62" s="47" t="s">
        <v>114</v>
      </c>
      <c r="C62" s="28" t="str">
        <f>IF(D62&lt;&gt;"", D62, _xlfn.XLOOKUP(B62, 'PA Items with Category'!A:A, 'PA Items with Category'!B:B, ""))</f>
        <v>TRAVEL</v>
      </c>
      <c r="D62" s="53" t="s">
        <v>24</v>
      </c>
      <c r="E62" s="43"/>
      <c r="F62" s="42"/>
      <c r="G62" s="29">
        <f t="shared" si="6"/>
        <v>0</v>
      </c>
      <c r="H62" s="29" t="str">
        <f t="shared" si="7"/>
        <v/>
      </c>
      <c r="I62" s="30">
        <f>SUM('Budget Sheet'!$G62:'Budget Sheet'!$H62)</f>
        <v>0</v>
      </c>
      <c r="J62" s="55"/>
    </row>
    <row r="63" spans="1:10" x14ac:dyDescent="0.25">
      <c r="A63" s="66"/>
      <c r="B63" s="47" t="s">
        <v>123</v>
      </c>
      <c r="C63" s="28" t="str">
        <f>IF(D63&lt;&gt;"", D63, _xlfn.XLOOKUP(B63, 'PA Items with Category'!A:A, 'PA Items with Category'!B:B, ""))</f>
        <v>TAX</v>
      </c>
      <c r="D63" s="53" t="s">
        <v>104</v>
      </c>
      <c r="E63" s="43"/>
      <c r="F63" s="44"/>
      <c r="G63" s="31">
        <f>'Budget Sheet'!$F63</f>
        <v>0</v>
      </c>
      <c r="H63" s="29" t="str">
        <f t="shared" si="7"/>
        <v/>
      </c>
      <c r="I63" s="30">
        <f>SUM('Budget Sheet'!$G63:'Budget Sheet'!$H63)</f>
        <v>0</v>
      </c>
      <c r="J63" s="55"/>
    </row>
    <row r="64" spans="1:10" x14ac:dyDescent="0.25">
      <c r="A64" s="67"/>
      <c r="B64" s="47" t="s">
        <v>124</v>
      </c>
      <c r="C64" s="28" t="str">
        <f>IF(D64&lt;&gt;"", D64, _xlfn.XLOOKUP(B64, 'PA Items with Category'!A:A, 'PA Items with Category'!B:B, ""))</f>
        <v>TAX</v>
      </c>
      <c r="D64" s="53" t="s">
        <v>104</v>
      </c>
      <c r="E64" s="45"/>
      <c r="F64" s="40"/>
      <c r="G64" s="29">
        <f>'Budget Sheet'!$F64</f>
        <v>0</v>
      </c>
      <c r="H64" s="29" t="str">
        <f t="shared" si="7"/>
        <v/>
      </c>
      <c r="I64" s="30">
        <f>SUM('Budget Sheet'!$G64:'Budget Sheet'!$H64)</f>
        <v>0</v>
      </c>
      <c r="J64" s="55"/>
    </row>
    <row r="65" spans="1:10" ht="15.75" thickBot="1" x14ac:dyDescent="0.3">
      <c r="A65" s="72"/>
      <c r="B65" s="73"/>
      <c r="C65" s="73"/>
      <c r="D65" s="73"/>
      <c r="E65" s="73"/>
      <c r="F65" s="73"/>
      <c r="G65" s="73"/>
      <c r="H65" s="73"/>
      <c r="I65" s="73"/>
      <c r="J65" s="74"/>
    </row>
    <row r="66" spans="1:10" x14ac:dyDescent="0.25">
      <c r="A66" s="68" t="s">
        <v>14</v>
      </c>
      <c r="B66" s="49" t="s">
        <v>9</v>
      </c>
      <c r="C66" s="28" t="str">
        <f>IF(D66&lt;&gt;"", D66, _xlfn.XLOOKUP(B66, 'PA Items with Category'!A:A, 'PA Items with Category'!B:B, ""))</f>
        <v/>
      </c>
      <c r="D66" s="53"/>
      <c r="E66" s="43"/>
      <c r="F66" s="42"/>
      <c r="G66" s="29">
        <f t="shared" ref="G66:G77" si="8">IF(B66&lt;&gt;"match", E66*F66, "")</f>
        <v>0</v>
      </c>
      <c r="H66" s="29" t="str">
        <f t="shared" ref="H66:H79" si="9">IF(B66="match", E66*F66, "")</f>
        <v/>
      </c>
      <c r="I66" s="30">
        <f>SUM('Budget Sheet'!$G66:'Budget Sheet'!$H66)</f>
        <v>0</v>
      </c>
      <c r="J66" s="55"/>
    </row>
    <row r="67" spans="1:10" x14ac:dyDescent="0.25">
      <c r="A67" s="66"/>
      <c r="B67" s="47" t="s">
        <v>9</v>
      </c>
      <c r="C67" s="28" t="str">
        <f>IF(D67&lt;&gt;"", D67, _xlfn.XLOOKUP(B67, 'PA Items with Category'!A:A, 'PA Items with Category'!B:B, ""))</f>
        <v/>
      </c>
      <c r="D67" s="53"/>
      <c r="E67" s="43"/>
      <c r="F67" s="42"/>
      <c r="G67" s="29">
        <f t="shared" si="8"/>
        <v>0</v>
      </c>
      <c r="H67" s="29" t="str">
        <f t="shared" si="9"/>
        <v/>
      </c>
      <c r="I67" s="30">
        <f>SUM('Budget Sheet'!$G67:'Budget Sheet'!$H67)</f>
        <v>0</v>
      </c>
      <c r="J67" s="55"/>
    </row>
    <row r="68" spans="1:10" x14ac:dyDescent="0.25">
      <c r="A68" s="66"/>
      <c r="B68" s="47" t="s">
        <v>9</v>
      </c>
      <c r="C68" s="28" t="str">
        <f>IF(D68&lt;&gt;"", D68, _xlfn.XLOOKUP(B68, 'PA Items with Category'!A:A, 'PA Items with Category'!B:B, ""))</f>
        <v/>
      </c>
      <c r="D68" s="53"/>
      <c r="E68" s="43"/>
      <c r="F68" s="42"/>
      <c r="G68" s="29">
        <f t="shared" si="8"/>
        <v>0</v>
      </c>
      <c r="H68" s="29" t="str">
        <f t="shared" si="9"/>
        <v/>
      </c>
      <c r="I68" s="30">
        <f>SUM('Budget Sheet'!$G68:'Budget Sheet'!$H68)</f>
        <v>0</v>
      </c>
      <c r="J68" s="55"/>
    </row>
    <row r="69" spans="1:10" x14ac:dyDescent="0.25">
      <c r="A69" s="66"/>
      <c r="B69" s="47" t="s">
        <v>9</v>
      </c>
      <c r="C69" s="28" t="str">
        <f>IF(D69&lt;&gt;"", D69, _xlfn.XLOOKUP(B69, 'PA Items with Category'!A:A, 'PA Items with Category'!B:B, ""))</f>
        <v/>
      </c>
      <c r="D69" s="53"/>
      <c r="E69" s="43"/>
      <c r="F69" s="42"/>
      <c r="G69" s="29">
        <f t="shared" si="8"/>
        <v>0</v>
      </c>
      <c r="H69" s="29" t="str">
        <f t="shared" si="9"/>
        <v/>
      </c>
      <c r="I69" s="30">
        <f>SUM('Budget Sheet'!$G69:'Budget Sheet'!$H69)</f>
        <v>0</v>
      </c>
      <c r="J69" s="55"/>
    </row>
    <row r="70" spans="1:10" x14ac:dyDescent="0.25">
      <c r="A70" s="66"/>
      <c r="B70" s="47" t="s">
        <v>9</v>
      </c>
      <c r="C70" s="28" t="str">
        <f>IF(D70&lt;&gt;"", D70, _xlfn.XLOOKUP(B70, 'PA Items with Category'!A:A, 'PA Items with Category'!B:B, ""))</f>
        <v/>
      </c>
      <c r="D70" s="53"/>
      <c r="E70" s="43"/>
      <c r="F70" s="42"/>
      <c r="G70" s="29">
        <f t="shared" si="8"/>
        <v>0</v>
      </c>
      <c r="H70" s="29" t="str">
        <f t="shared" si="9"/>
        <v/>
      </c>
      <c r="I70" s="30">
        <f>SUM('Budget Sheet'!$G70:'Budget Sheet'!$H70)</f>
        <v>0</v>
      </c>
      <c r="J70" s="55"/>
    </row>
    <row r="71" spans="1:10" x14ac:dyDescent="0.25">
      <c r="A71" s="66"/>
      <c r="B71" s="47" t="s">
        <v>9</v>
      </c>
      <c r="C71" s="28" t="str">
        <f>IF(D71&lt;&gt;"", D71, _xlfn.XLOOKUP(B71, 'PA Items with Category'!A:A, 'PA Items with Category'!B:B, ""))</f>
        <v/>
      </c>
      <c r="D71" s="53"/>
      <c r="E71" s="43"/>
      <c r="F71" s="42"/>
      <c r="G71" s="29">
        <f t="shared" si="8"/>
        <v>0</v>
      </c>
      <c r="H71" s="29" t="str">
        <f t="shared" si="9"/>
        <v/>
      </c>
      <c r="I71" s="30">
        <f>SUM('Budget Sheet'!$G71:'Budget Sheet'!$H71)</f>
        <v>0</v>
      </c>
      <c r="J71" s="55"/>
    </row>
    <row r="72" spans="1:10" x14ac:dyDescent="0.25">
      <c r="A72" s="66"/>
      <c r="B72" s="47" t="s">
        <v>9</v>
      </c>
      <c r="C72" s="28" t="str">
        <f>IF(D72&lt;&gt;"", D72, _xlfn.XLOOKUP(B72, 'PA Items with Category'!A:A, 'PA Items with Category'!B:B, ""))</f>
        <v/>
      </c>
      <c r="D72" s="53"/>
      <c r="E72" s="43"/>
      <c r="F72" s="42"/>
      <c r="G72" s="29">
        <f t="shared" si="8"/>
        <v>0</v>
      </c>
      <c r="H72" s="29" t="str">
        <f t="shared" si="9"/>
        <v/>
      </c>
      <c r="I72" s="30">
        <f>SUM('Budget Sheet'!$G72:'Budget Sheet'!$H72)</f>
        <v>0</v>
      </c>
      <c r="J72" s="55"/>
    </row>
    <row r="73" spans="1:10" x14ac:dyDescent="0.25">
      <c r="A73" s="66"/>
      <c r="B73" s="47" t="s">
        <v>9</v>
      </c>
      <c r="C73" s="28" t="str">
        <f>IF(D73&lt;&gt;"", D73, _xlfn.XLOOKUP(B73, 'PA Items with Category'!A:A, 'PA Items with Category'!B:B, ""))</f>
        <v/>
      </c>
      <c r="D73" s="53"/>
      <c r="E73" s="43"/>
      <c r="F73" s="42"/>
      <c r="G73" s="29">
        <f t="shared" si="8"/>
        <v>0</v>
      </c>
      <c r="H73" s="29" t="str">
        <f t="shared" si="9"/>
        <v/>
      </c>
      <c r="I73" s="30">
        <f>SUM('Budget Sheet'!$G73:'Budget Sheet'!$H73)</f>
        <v>0</v>
      </c>
      <c r="J73" s="55"/>
    </row>
    <row r="74" spans="1:10" x14ac:dyDescent="0.25">
      <c r="A74" s="66"/>
      <c r="B74" s="47" t="s">
        <v>10</v>
      </c>
      <c r="C74" s="28" t="str">
        <f>IF(D74&lt;&gt;"", D74, _xlfn.XLOOKUP(B74, 'PA Items with Category'!A:A, 'PA Items with Category'!B:B, ""))</f>
        <v/>
      </c>
      <c r="D74" s="53"/>
      <c r="E74" s="43"/>
      <c r="F74" s="42"/>
      <c r="G74" s="29">
        <f t="shared" si="8"/>
        <v>0</v>
      </c>
      <c r="H74" s="29" t="str">
        <f t="shared" si="9"/>
        <v/>
      </c>
      <c r="I74" s="30">
        <f>SUM('Budget Sheet'!$G74:'Budget Sheet'!$H74)</f>
        <v>0</v>
      </c>
      <c r="J74" s="55"/>
    </row>
    <row r="75" spans="1:10" x14ac:dyDescent="0.25">
      <c r="A75" s="66"/>
      <c r="B75" s="47" t="s">
        <v>10</v>
      </c>
      <c r="C75" s="28" t="str">
        <f>IF(D75&lt;&gt;"", D75, _xlfn.XLOOKUP(B75, 'PA Items with Category'!A:A, 'PA Items with Category'!B:B, ""))</f>
        <v/>
      </c>
      <c r="D75" s="53"/>
      <c r="E75" s="43"/>
      <c r="F75" s="42"/>
      <c r="G75" s="29">
        <f t="shared" si="8"/>
        <v>0</v>
      </c>
      <c r="H75" s="29" t="str">
        <f t="shared" si="9"/>
        <v/>
      </c>
      <c r="I75" s="30">
        <f>SUM('Budget Sheet'!$G75:'Budget Sheet'!$H75)</f>
        <v>0</v>
      </c>
      <c r="J75" s="55"/>
    </row>
    <row r="76" spans="1:10" x14ac:dyDescent="0.25">
      <c r="A76" s="66"/>
      <c r="B76" s="47" t="s">
        <v>113</v>
      </c>
      <c r="C76" s="28" t="str">
        <f>IF(D76&lt;&gt;"", D76, _xlfn.XLOOKUP(B76, 'PA Items with Category'!A:A, 'PA Items with Category'!B:B, ""))</f>
        <v>TRAVEL</v>
      </c>
      <c r="D76" s="53" t="s">
        <v>24</v>
      </c>
      <c r="E76" s="43"/>
      <c r="F76" s="42"/>
      <c r="G76" s="29">
        <f t="shared" si="8"/>
        <v>0</v>
      </c>
      <c r="H76" s="29" t="str">
        <f t="shared" si="9"/>
        <v/>
      </c>
      <c r="I76" s="30">
        <f>SUM('Budget Sheet'!$G76:'Budget Sheet'!$H76)</f>
        <v>0</v>
      </c>
      <c r="J76" s="55"/>
    </row>
    <row r="77" spans="1:10" x14ac:dyDescent="0.25">
      <c r="A77" s="66"/>
      <c r="B77" s="47" t="s">
        <v>114</v>
      </c>
      <c r="C77" s="28" t="str">
        <f>IF(D77&lt;&gt;"", D77, _xlfn.XLOOKUP(B77, 'PA Items with Category'!A:A, 'PA Items with Category'!B:B, ""))</f>
        <v>TRAVEL</v>
      </c>
      <c r="D77" s="53" t="s">
        <v>24</v>
      </c>
      <c r="E77" s="43"/>
      <c r="F77" s="42"/>
      <c r="G77" s="29">
        <f t="shared" si="8"/>
        <v>0</v>
      </c>
      <c r="H77" s="29" t="str">
        <f t="shared" si="9"/>
        <v/>
      </c>
      <c r="I77" s="30">
        <f>SUM('Budget Sheet'!$G77:'Budget Sheet'!$H77)</f>
        <v>0</v>
      </c>
      <c r="J77" s="55"/>
    </row>
    <row r="78" spans="1:10" x14ac:dyDescent="0.25">
      <c r="A78" s="66"/>
      <c r="B78" s="47" t="s">
        <v>123</v>
      </c>
      <c r="C78" s="28" t="str">
        <f>IF(D78&lt;&gt;"", D78, _xlfn.XLOOKUP(B78, 'PA Items with Category'!A:A, 'PA Items with Category'!B:B, ""))</f>
        <v>TAX</v>
      </c>
      <c r="D78" s="53" t="s">
        <v>104</v>
      </c>
      <c r="E78" s="43"/>
      <c r="F78" s="44"/>
      <c r="G78" s="31">
        <f>'Budget Sheet'!$F78</f>
        <v>0</v>
      </c>
      <c r="H78" s="29" t="str">
        <f t="shared" si="9"/>
        <v/>
      </c>
      <c r="I78" s="30">
        <f>SUM('Budget Sheet'!$G78:'Budget Sheet'!$H78)</f>
        <v>0</v>
      </c>
      <c r="J78" s="55"/>
    </row>
    <row r="79" spans="1:10" x14ac:dyDescent="0.25">
      <c r="A79" s="67"/>
      <c r="B79" s="47" t="s">
        <v>124</v>
      </c>
      <c r="C79" s="28" t="str">
        <f>IF(D79&lt;&gt;"", D79, _xlfn.XLOOKUP(B79, 'PA Items with Category'!A:A, 'PA Items with Category'!B:B, ""))</f>
        <v>TAX</v>
      </c>
      <c r="D79" s="53" t="s">
        <v>104</v>
      </c>
      <c r="E79" s="45"/>
      <c r="F79" s="40"/>
      <c r="G79" s="29">
        <f>'Budget Sheet'!$F79</f>
        <v>0</v>
      </c>
      <c r="H79" s="29" t="str">
        <f t="shared" si="9"/>
        <v/>
      </c>
      <c r="I79" s="30">
        <f>SUM('Budget Sheet'!$G79:'Budget Sheet'!$H79)</f>
        <v>0</v>
      </c>
      <c r="J79" s="55"/>
    </row>
    <row r="80" spans="1:10" ht="15.75" thickBot="1" x14ac:dyDescent="0.3">
      <c r="A80" s="72"/>
      <c r="B80" s="73"/>
      <c r="C80" s="73"/>
      <c r="D80" s="73"/>
      <c r="E80" s="73"/>
      <c r="F80" s="73"/>
      <c r="G80" s="73"/>
      <c r="H80" s="73"/>
      <c r="I80" s="73"/>
      <c r="J80" s="74"/>
    </row>
    <row r="81" spans="1:10" x14ac:dyDescent="0.25">
      <c r="A81" s="68" t="s">
        <v>15</v>
      </c>
      <c r="B81" s="49" t="s">
        <v>9</v>
      </c>
      <c r="C81" s="28" t="str">
        <f>IF(D81&lt;&gt;"", D81, _xlfn.XLOOKUP(B81, 'PA Items with Category'!A:A, 'PA Items with Category'!B:B, ""))</f>
        <v/>
      </c>
      <c r="D81" s="53"/>
      <c r="E81" s="43"/>
      <c r="F81" s="42"/>
      <c r="G81" s="29">
        <f t="shared" ref="G81:G92" si="10">IF(B81&lt;&gt;"match", E81*F81, "")</f>
        <v>0</v>
      </c>
      <c r="H81" s="29" t="str">
        <f t="shared" ref="H81:H94" si="11">IF(B81="match", E81*F81, "")</f>
        <v/>
      </c>
      <c r="I81" s="30">
        <f>SUM('Budget Sheet'!$G81:'Budget Sheet'!$H81)</f>
        <v>0</v>
      </c>
      <c r="J81" s="55"/>
    </row>
    <row r="82" spans="1:10" x14ac:dyDescent="0.25">
      <c r="A82" s="66"/>
      <c r="B82" s="47" t="s">
        <v>9</v>
      </c>
      <c r="C82" s="28" t="str">
        <f>IF(D82&lt;&gt;"", D82, _xlfn.XLOOKUP(B82, 'PA Items with Category'!A:A, 'PA Items with Category'!B:B, ""))</f>
        <v/>
      </c>
      <c r="D82" s="53"/>
      <c r="E82" s="43"/>
      <c r="F82" s="42"/>
      <c r="G82" s="29">
        <f t="shared" si="10"/>
        <v>0</v>
      </c>
      <c r="H82" s="29" t="str">
        <f t="shared" si="11"/>
        <v/>
      </c>
      <c r="I82" s="30">
        <f>SUM('Budget Sheet'!$G82:'Budget Sheet'!$H82)</f>
        <v>0</v>
      </c>
      <c r="J82" s="55"/>
    </row>
    <row r="83" spans="1:10" x14ac:dyDescent="0.25">
      <c r="A83" s="66"/>
      <c r="B83" s="47" t="s">
        <v>9</v>
      </c>
      <c r="C83" s="28" t="str">
        <f>IF(D83&lt;&gt;"", D83, _xlfn.XLOOKUP(B83, 'PA Items with Category'!A:A, 'PA Items with Category'!B:B, ""))</f>
        <v/>
      </c>
      <c r="D83" s="53"/>
      <c r="E83" s="43"/>
      <c r="F83" s="42"/>
      <c r="G83" s="29">
        <f t="shared" si="10"/>
        <v>0</v>
      </c>
      <c r="H83" s="29" t="str">
        <f t="shared" si="11"/>
        <v/>
      </c>
      <c r="I83" s="30">
        <f>SUM('Budget Sheet'!$G83:'Budget Sheet'!$H83)</f>
        <v>0</v>
      </c>
      <c r="J83" s="55"/>
    </row>
    <row r="84" spans="1:10" x14ac:dyDescent="0.25">
      <c r="A84" s="66"/>
      <c r="B84" s="47" t="s">
        <v>9</v>
      </c>
      <c r="C84" s="28" t="str">
        <f>IF(D84&lt;&gt;"", D84, _xlfn.XLOOKUP(B84, 'PA Items with Category'!A:A, 'PA Items with Category'!B:B, ""))</f>
        <v/>
      </c>
      <c r="D84" s="53"/>
      <c r="E84" s="43"/>
      <c r="F84" s="42"/>
      <c r="G84" s="29">
        <f t="shared" si="10"/>
        <v>0</v>
      </c>
      <c r="H84" s="29" t="str">
        <f t="shared" si="11"/>
        <v/>
      </c>
      <c r="I84" s="30">
        <f>SUM('Budget Sheet'!$G84:'Budget Sheet'!$H84)</f>
        <v>0</v>
      </c>
      <c r="J84" s="55"/>
    </row>
    <row r="85" spans="1:10" x14ac:dyDescent="0.25">
      <c r="A85" s="66"/>
      <c r="B85" s="47" t="s">
        <v>9</v>
      </c>
      <c r="C85" s="28" t="str">
        <f>IF(D85&lt;&gt;"", D85, _xlfn.XLOOKUP(B85, 'PA Items with Category'!A:A, 'PA Items with Category'!B:B, ""))</f>
        <v/>
      </c>
      <c r="D85" s="53"/>
      <c r="E85" s="43"/>
      <c r="F85" s="42"/>
      <c r="G85" s="29">
        <f t="shared" si="10"/>
        <v>0</v>
      </c>
      <c r="H85" s="29" t="str">
        <f t="shared" si="11"/>
        <v/>
      </c>
      <c r="I85" s="30">
        <f>SUM('Budget Sheet'!$G85:'Budget Sheet'!$H85)</f>
        <v>0</v>
      </c>
      <c r="J85" s="55"/>
    </row>
    <row r="86" spans="1:10" x14ac:dyDescent="0.25">
      <c r="A86" s="66"/>
      <c r="B86" s="47" t="s">
        <v>9</v>
      </c>
      <c r="C86" s="28" t="str">
        <f>IF(D86&lt;&gt;"", D86, _xlfn.XLOOKUP(B86, 'PA Items with Category'!A:A, 'PA Items with Category'!B:B, ""))</f>
        <v/>
      </c>
      <c r="D86" s="53"/>
      <c r="E86" s="43"/>
      <c r="F86" s="42"/>
      <c r="G86" s="29">
        <f t="shared" si="10"/>
        <v>0</v>
      </c>
      <c r="H86" s="29" t="str">
        <f t="shared" si="11"/>
        <v/>
      </c>
      <c r="I86" s="30">
        <f>SUM('Budget Sheet'!$G86:'Budget Sheet'!$H86)</f>
        <v>0</v>
      </c>
      <c r="J86" s="55"/>
    </row>
    <row r="87" spans="1:10" x14ac:dyDescent="0.25">
      <c r="A87" s="66"/>
      <c r="B87" s="47" t="s">
        <v>9</v>
      </c>
      <c r="C87" s="28" t="str">
        <f>IF(D87&lt;&gt;"", D87, _xlfn.XLOOKUP(B87, 'PA Items with Category'!A:A, 'PA Items with Category'!B:B, ""))</f>
        <v/>
      </c>
      <c r="D87" s="53"/>
      <c r="E87" s="43"/>
      <c r="F87" s="42"/>
      <c r="G87" s="29">
        <f t="shared" si="10"/>
        <v>0</v>
      </c>
      <c r="H87" s="29" t="str">
        <f t="shared" si="11"/>
        <v/>
      </c>
      <c r="I87" s="30">
        <f>SUM('Budget Sheet'!$G87:'Budget Sheet'!$H87)</f>
        <v>0</v>
      </c>
      <c r="J87" s="55"/>
    </row>
    <row r="88" spans="1:10" x14ac:dyDescent="0.25">
      <c r="A88" s="66"/>
      <c r="B88" s="47" t="s">
        <v>9</v>
      </c>
      <c r="C88" s="28" t="str">
        <f>IF(D88&lt;&gt;"", D88, _xlfn.XLOOKUP(B88, 'PA Items with Category'!A:A, 'PA Items with Category'!B:B, ""))</f>
        <v/>
      </c>
      <c r="D88" s="53"/>
      <c r="E88" s="43"/>
      <c r="F88" s="42"/>
      <c r="G88" s="29">
        <f t="shared" si="10"/>
        <v>0</v>
      </c>
      <c r="H88" s="29" t="str">
        <f t="shared" si="11"/>
        <v/>
      </c>
      <c r="I88" s="30">
        <f>SUM('Budget Sheet'!$G88:'Budget Sheet'!$H88)</f>
        <v>0</v>
      </c>
      <c r="J88" s="55"/>
    </row>
    <row r="89" spans="1:10" x14ac:dyDescent="0.25">
      <c r="A89" s="66"/>
      <c r="B89" s="47" t="s">
        <v>10</v>
      </c>
      <c r="C89" s="28" t="str">
        <f>IF(D89&lt;&gt;"", D89, _xlfn.XLOOKUP(B89, 'PA Items with Category'!A:A, 'PA Items with Category'!B:B, ""))</f>
        <v/>
      </c>
      <c r="D89" s="53"/>
      <c r="E89" s="43"/>
      <c r="F89" s="42"/>
      <c r="G89" s="29">
        <f t="shared" si="10"/>
        <v>0</v>
      </c>
      <c r="H89" s="29" t="str">
        <f t="shared" si="11"/>
        <v/>
      </c>
      <c r="I89" s="30">
        <f>SUM('Budget Sheet'!$G89:'Budget Sheet'!$H89)</f>
        <v>0</v>
      </c>
      <c r="J89" s="55"/>
    </row>
    <row r="90" spans="1:10" x14ac:dyDescent="0.25">
      <c r="A90" s="66"/>
      <c r="B90" s="47" t="s">
        <v>10</v>
      </c>
      <c r="C90" s="28" t="str">
        <f>IF(D90&lt;&gt;"", D90, _xlfn.XLOOKUP(B90, 'PA Items with Category'!A:A, 'PA Items with Category'!B:B, ""))</f>
        <v/>
      </c>
      <c r="D90" s="53"/>
      <c r="E90" s="43"/>
      <c r="F90" s="42"/>
      <c r="G90" s="29">
        <f t="shared" si="10"/>
        <v>0</v>
      </c>
      <c r="H90" s="29" t="str">
        <f t="shared" si="11"/>
        <v/>
      </c>
      <c r="I90" s="30">
        <f>SUM('Budget Sheet'!$G90:'Budget Sheet'!$H90)</f>
        <v>0</v>
      </c>
      <c r="J90" s="55"/>
    </row>
    <row r="91" spans="1:10" x14ac:dyDescent="0.25">
      <c r="A91" s="66"/>
      <c r="B91" s="47" t="s">
        <v>113</v>
      </c>
      <c r="C91" s="28" t="str">
        <f>IF(D91&lt;&gt;"", D91, _xlfn.XLOOKUP(B91, 'PA Items with Category'!A:A, 'PA Items with Category'!B:B, ""))</f>
        <v>TRAVEL</v>
      </c>
      <c r="D91" s="53" t="s">
        <v>24</v>
      </c>
      <c r="E91" s="43"/>
      <c r="F91" s="42"/>
      <c r="G91" s="29">
        <f t="shared" si="10"/>
        <v>0</v>
      </c>
      <c r="H91" s="29" t="str">
        <f t="shared" si="11"/>
        <v/>
      </c>
      <c r="I91" s="30">
        <f>SUM('Budget Sheet'!$G91:'Budget Sheet'!$H91)</f>
        <v>0</v>
      </c>
      <c r="J91" s="55"/>
    </row>
    <row r="92" spans="1:10" x14ac:dyDescent="0.25">
      <c r="A92" s="66"/>
      <c r="B92" s="47" t="s">
        <v>114</v>
      </c>
      <c r="C92" s="28" t="str">
        <f>IF(D92&lt;&gt;"", D92, _xlfn.XLOOKUP(B92, 'PA Items with Category'!A:A, 'PA Items with Category'!B:B, ""))</f>
        <v>TRAVEL</v>
      </c>
      <c r="D92" s="53" t="s">
        <v>24</v>
      </c>
      <c r="E92" s="43"/>
      <c r="F92" s="42"/>
      <c r="G92" s="29">
        <f t="shared" si="10"/>
        <v>0</v>
      </c>
      <c r="H92" s="29" t="str">
        <f t="shared" si="11"/>
        <v/>
      </c>
      <c r="I92" s="30">
        <f>SUM('Budget Sheet'!$G92:'Budget Sheet'!$H92)</f>
        <v>0</v>
      </c>
      <c r="J92" s="55"/>
    </row>
    <row r="93" spans="1:10" x14ac:dyDescent="0.25">
      <c r="A93" s="66"/>
      <c r="B93" s="47" t="s">
        <v>123</v>
      </c>
      <c r="C93" s="28" t="str">
        <f>IF(D93&lt;&gt;"", D93, _xlfn.XLOOKUP(B93, 'PA Items with Category'!A:A, 'PA Items with Category'!B:B, ""))</f>
        <v>TAX</v>
      </c>
      <c r="D93" s="53" t="s">
        <v>104</v>
      </c>
      <c r="E93" s="43"/>
      <c r="F93" s="44"/>
      <c r="G93" s="31">
        <f>'Budget Sheet'!$F93</f>
        <v>0</v>
      </c>
      <c r="H93" s="29" t="str">
        <f t="shared" si="11"/>
        <v/>
      </c>
      <c r="I93" s="30">
        <f>SUM('Budget Sheet'!$G93:'Budget Sheet'!$H93)</f>
        <v>0</v>
      </c>
      <c r="J93" s="55"/>
    </row>
    <row r="94" spans="1:10" x14ac:dyDescent="0.25">
      <c r="A94" s="67"/>
      <c r="B94" s="47" t="s">
        <v>124</v>
      </c>
      <c r="C94" s="28" t="str">
        <f>IF(D94&lt;&gt;"", D94, _xlfn.XLOOKUP(B94, 'PA Items with Category'!A:A, 'PA Items with Category'!B:B, ""))</f>
        <v>TAX</v>
      </c>
      <c r="D94" s="53" t="s">
        <v>104</v>
      </c>
      <c r="E94" s="45"/>
      <c r="F94" s="40"/>
      <c r="G94" s="29">
        <f>'Budget Sheet'!$F94</f>
        <v>0</v>
      </c>
      <c r="H94" s="29" t="str">
        <f t="shared" si="11"/>
        <v/>
      </c>
      <c r="I94" s="30">
        <f>SUM('Budget Sheet'!$G94:'Budget Sheet'!$H94)</f>
        <v>0</v>
      </c>
      <c r="J94" s="55"/>
    </row>
    <row r="95" spans="1:10" ht="15.75" thickBot="1" x14ac:dyDescent="0.3">
      <c r="A95" s="72"/>
      <c r="B95" s="73"/>
      <c r="C95" s="73"/>
      <c r="D95" s="73"/>
      <c r="E95" s="73"/>
      <c r="F95" s="73"/>
      <c r="G95" s="73"/>
      <c r="H95" s="73"/>
      <c r="I95" s="73"/>
      <c r="J95" s="74"/>
    </row>
    <row r="96" spans="1:10" x14ac:dyDescent="0.25">
      <c r="A96" s="68" t="s">
        <v>16</v>
      </c>
      <c r="B96" s="49" t="s">
        <v>9</v>
      </c>
      <c r="C96" s="28" t="str">
        <f>IF(D96&lt;&gt;"", D96, _xlfn.XLOOKUP(B96, 'PA Items with Category'!A:A, 'PA Items with Category'!B:B, ""))</f>
        <v/>
      </c>
      <c r="D96" s="53"/>
      <c r="E96" s="43"/>
      <c r="F96" s="42"/>
      <c r="G96" s="29">
        <f t="shared" ref="G96:G107" si="12">IF(B96&lt;&gt;"match", E96*F96, "")</f>
        <v>0</v>
      </c>
      <c r="H96" s="29" t="str">
        <f t="shared" ref="H96:H109" si="13">IF(B96="match", E96*F96, "")</f>
        <v/>
      </c>
      <c r="I96" s="30">
        <f>SUM('Budget Sheet'!$G96:'Budget Sheet'!$H96)</f>
        <v>0</v>
      </c>
      <c r="J96" s="55"/>
    </row>
    <row r="97" spans="1:10" x14ac:dyDescent="0.25">
      <c r="A97" s="66"/>
      <c r="B97" s="47" t="s">
        <v>9</v>
      </c>
      <c r="C97" s="28" t="str">
        <f>IF(D97&lt;&gt;"", D97, _xlfn.XLOOKUP(B97, 'PA Items with Category'!A:A, 'PA Items with Category'!B:B, ""))</f>
        <v/>
      </c>
      <c r="D97" s="53"/>
      <c r="E97" s="43"/>
      <c r="F97" s="42"/>
      <c r="G97" s="29">
        <f t="shared" si="12"/>
        <v>0</v>
      </c>
      <c r="H97" s="29" t="str">
        <f t="shared" si="13"/>
        <v/>
      </c>
      <c r="I97" s="30">
        <f>SUM('Budget Sheet'!$G97:'Budget Sheet'!$H97)</f>
        <v>0</v>
      </c>
      <c r="J97" s="55"/>
    </row>
    <row r="98" spans="1:10" x14ac:dyDescent="0.25">
      <c r="A98" s="66"/>
      <c r="B98" s="47" t="s">
        <v>9</v>
      </c>
      <c r="C98" s="28" t="str">
        <f>IF(D98&lt;&gt;"", D98, _xlfn.XLOOKUP(B98, 'PA Items with Category'!A:A, 'PA Items with Category'!B:B, ""))</f>
        <v/>
      </c>
      <c r="D98" s="53"/>
      <c r="E98" s="43"/>
      <c r="F98" s="42"/>
      <c r="G98" s="29">
        <f t="shared" si="12"/>
        <v>0</v>
      </c>
      <c r="H98" s="29" t="str">
        <f t="shared" si="13"/>
        <v/>
      </c>
      <c r="I98" s="30">
        <f>SUM('Budget Sheet'!$G98:'Budget Sheet'!$H98)</f>
        <v>0</v>
      </c>
      <c r="J98" s="55"/>
    </row>
    <row r="99" spans="1:10" x14ac:dyDescent="0.25">
      <c r="A99" s="66"/>
      <c r="B99" s="47" t="s">
        <v>9</v>
      </c>
      <c r="C99" s="28" t="str">
        <f>IF(D99&lt;&gt;"", D99, _xlfn.XLOOKUP(B99, 'PA Items with Category'!A:A, 'PA Items with Category'!B:B, ""))</f>
        <v/>
      </c>
      <c r="D99" s="53"/>
      <c r="E99" s="43"/>
      <c r="F99" s="42"/>
      <c r="G99" s="29">
        <f t="shared" si="12"/>
        <v>0</v>
      </c>
      <c r="H99" s="29" t="str">
        <f t="shared" si="13"/>
        <v/>
      </c>
      <c r="I99" s="30">
        <f>SUM('Budget Sheet'!$G99:'Budget Sheet'!$H99)</f>
        <v>0</v>
      </c>
      <c r="J99" s="55"/>
    </row>
    <row r="100" spans="1:10" x14ac:dyDescent="0.25">
      <c r="A100" s="66"/>
      <c r="B100" s="47" t="s">
        <v>9</v>
      </c>
      <c r="C100" s="28" t="str">
        <f>IF(D100&lt;&gt;"", D100, _xlfn.XLOOKUP(B100, 'PA Items with Category'!A:A, 'PA Items with Category'!B:B, ""))</f>
        <v/>
      </c>
      <c r="D100" s="53"/>
      <c r="E100" s="43"/>
      <c r="F100" s="42"/>
      <c r="G100" s="29">
        <f t="shared" si="12"/>
        <v>0</v>
      </c>
      <c r="H100" s="29" t="str">
        <f t="shared" si="13"/>
        <v/>
      </c>
      <c r="I100" s="30">
        <f>SUM('Budget Sheet'!$G100:'Budget Sheet'!$H100)</f>
        <v>0</v>
      </c>
      <c r="J100" s="55"/>
    </row>
    <row r="101" spans="1:10" x14ac:dyDescent="0.25">
      <c r="A101" s="66"/>
      <c r="B101" s="47" t="s">
        <v>9</v>
      </c>
      <c r="C101" s="28" t="str">
        <f>IF(D101&lt;&gt;"", D101, _xlfn.XLOOKUP(B101, 'PA Items with Category'!A:A, 'PA Items with Category'!B:B, ""))</f>
        <v/>
      </c>
      <c r="D101" s="53"/>
      <c r="E101" s="43"/>
      <c r="F101" s="42"/>
      <c r="G101" s="29">
        <f t="shared" si="12"/>
        <v>0</v>
      </c>
      <c r="H101" s="29" t="str">
        <f t="shared" si="13"/>
        <v/>
      </c>
      <c r="I101" s="30">
        <f>SUM('Budget Sheet'!$G101:'Budget Sheet'!$H101)</f>
        <v>0</v>
      </c>
      <c r="J101" s="55"/>
    </row>
    <row r="102" spans="1:10" x14ac:dyDescent="0.25">
      <c r="A102" s="66"/>
      <c r="B102" s="47" t="s">
        <v>9</v>
      </c>
      <c r="C102" s="28" t="str">
        <f>IF(D102&lt;&gt;"", D102, _xlfn.XLOOKUP(B102, 'PA Items with Category'!A:A, 'PA Items with Category'!B:B, ""))</f>
        <v/>
      </c>
      <c r="D102" s="53"/>
      <c r="E102" s="43"/>
      <c r="F102" s="42"/>
      <c r="G102" s="29">
        <f t="shared" si="12"/>
        <v>0</v>
      </c>
      <c r="H102" s="29" t="str">
        <f t="shared" si="13"/>
        <v/>
      </c>
      <c r="I102" s="30">
        <f>SUM('Budget Sheet'!$G102:'Budget Sheet'!$H102)</f>
        <v>0</v>
      </c>
      <c r="J102" s="55"/>
    </row>
    <row r="103" spans="1:10" x14ac:dyDescent="0.25">
      <c r="A103" s="66"/>
      <c r="B103" s="47" t="s">
        <v>9</v>
      </c>
      <c r="C103" s="28" t="str">
        <f>IF(D103&lt;&gt;"", D103, _xlfn.XLOOKUP(B103, 'PA Items with Category'!A:A, 'PA Items with Category'!B:B, ""))</f>
        <v/>
      </c>
      <c r="D103" s="53"/>
      <c r="E103" s="43"/>
      <c r="F103" s="42"/>
      <c r="G103" s="29">
        <f t="shared" si="12"/>
        <v>0</v>
      </c>
      <c r="H103" s="29" t="str">
        <f t="shared" si="13"/>
        <v/>
      </c>
      <c r="I103" s="30">
        <f>SUM('Budget Sheet'!$G103:'Budget Sheet'!$H103)</f>
        <v>0</v>
      </c>
      <c r="J103" s="55"/>
    </row>
    <row r="104" spans="1:10" x14ac:dyDescent="0.25">
      <c r="A104" s="66"/>
      <c r="B104" s="47" t="s">
        <v>10</v>
      </c>
      <c r="C104" s="28" t="str">
        <f>IF(D104&lt;&gt;"", D104, _xlfn.XLOOKUP(B104, 'PA Items with Category'!A:A, 'PA Items with Category'!B:B, ""))</f>
        <v/>
      </c>
      <c r="D104" s="53"/>
      <c r="E104" s="43"/>
      <c r="F104" s="42"/>
      <c r="G104" s="29">
        <f t="shared" si="12"/>
        <v>0</v>
      </c>
      <c r="H104" s="29" t="str">
        <f t="shared" si="13"/>
        <v/>
      </c>
      <c r="I104" s="30">
        <f>SUM('Budget Sheet'!$G104:'Budget Sheet'!$H104)</f>
        <v>0</v>
      </c>
      <c r="J104" s="55"/>
    </row>
    <row r="105" spans="1:10" x14ac:dyDescent="0.25">
      <c r="A105" s="66"/>
      <c r="B105" s="47" t="s">
        <v>10</v>
      </c>
      <c r="C105" s="28" t="str">
        <f>IF(D105&lt;&gt;"", D105, _xlfn.XLOOKUP(B105, 'PA Items with Category'!A:A, 'PA Items with Category'!B:B, ""))</f>
        <v/>
      </c>
      <c r="D105" s="53"/>
      <c r="E105" s="43"/>
      <c r="F105" s="42"/>
      <c r="G105" s="29">
        <f t="shared" si="12"/>
        <v>0</v>
      </c>
      <c r="H105" s="29" t="str">
        <f t="shared" si="13"/>
        <v/>
      </c>
      <c r="I105" s="30">
        <f>SUM('Budget Sheet'!$G105:'Budget Sheet'!$H105)</f>
        <v>0</v>
      </c>
      <c r="J105" s="55"/>
    </row>
    <row r="106" spans="1:10" x14ac:dyDescent="0.25">
      <c r="A106" s="66"/>
      <c r="B106" s="47" t="s">
        <v>113</v>
      </c>
      <c r="C106" s="28" t="str">
        <f>IF(D106&lt;&gt;"", D106, _xlfn.XLOOKUP(B106, 'PA Items with Category'!A:A, 'PA Items with Category'!B:B, ""))</f>
        <v>TRAVEL</v>
      </c>
      <c r="D106" s="53" t="s">
        <v>24</v>
      </c>
      <c r="E106" s="43"/>
      <c r="F106" s="42"/>
      <c r="G106" s="29">
        <f t="shared" si="12"/>
        <v>0</v>
      </c>
      <c r="H106" s="29" t="str">
        <f t="shared" si="13"/>
        <v/>
      </c>
      <c r="I106" s="30">
        <f>SUM('Budget Sheet'!$G106:'Budget Sheet'!$H106)</f>
        <v>0</v>
      </c>
      <c r="J106" s="55"/>
    </row>
    <row r="107" spans="1:10" x14ac:dyDescent="0.25">
      <c r="A107" s="66"/>
      <c r="B107" s="47" t="s">
        <v>114</v>
      </c>
      <c r="C107" s="28" t="str">
        <f>IF(D107&lt;&gt;"", D107, _xlfn.XLOOKUP(B107, 'PA Items with Category'!A:A, 'PA Items with Category'!B:B, ""))</f>
        <v>TRAVEL</v>
      </c>
      <c r="D107" s="53" t="s">
        <v>24</v>
      </c>
      <c r="E107" s="43"/>
      <c r="F107" s="42"/>
      <c r="G107" s="29">
        <f t="shared" si="12"/>
        <v>0</v>
      </c>
      <c r="H107" s="29" t="str">
        <f t="shared" si="13"/>
        <v/>
      </c>
      <c r="I107" s="30">
        <f>SUM('Budget Sheet'!$G107:'Budget Sheet'!$H107)</f>
        <v>0</v>
      </c>
      <c r="J107" s="55"/>
    </row>
    <row r="108" spans="1:10" x14ac:dyDescent="0.25">
      <c r="A108" s="66"/>
      <c r="B108" s="47" t="s">
        <v>123</v>
      </c>
      <c r="C108" s="28" t="str">
        <f>IF(D108&lt;&gt;"", D108, _xlfn.XLOOKUP(B108, 'PA Items with Category'!A:A, 'PA Items with Category'!B:B, ""))</f>
        <v>TAX</v>
      </c>
      <c r="D108" s="53" t="s">
        <v>104</v>
      </c>
      <c r="E108" s="43"/>
      <c r="F108" s="44"/>
      <c r="G108" s="31">
        <f>'Budget Sheet'!$F108</f>
        <v>0</v>
      </c>
      <c r="H108" s="29" t="str">
        <f t="shared" si="13"/>
        <v/>
      </c>
      <c r="I108" s="30">
        <f>SUM('Budget Sheet'!$G108:'Budget Sheet'!$H108)</f>
        <v>0</v>
      </c>
      <c r="J108" s="55"/>
    </row>
    <row r="109" spans="1:10" x14ac:dyDescent="0.25">
      <c r="A109" s="67"/>
      <c r="B109" s="47" t="s">
        <v>124</v>
      </c>
      <c r="C109" s="28" t="str">
        <f>IF(D109&lt;&gt;"", D109, _xlfn.XLOOKUP(B109, 'PA Items with Category'!A:A, 'PA Items with Category'!B:B, ""))</f>
        <v>TAX</v>
      </c>
      <c r="D109" s="53" t="s">
        <v>104</v>
      </c>
      <c r="E109" s="45"/>
      <c r="F109" s="40"/>
      <c r="G109" s="29">
        <f>'Budget Sheet'!$F109</f>
        <v>0</v>
      </c>
      <c r="H109" s="29" t="str">
        <f t="shared" si="13"/>
        <v/>
      </c>
      <c r="I109" s="30">
        <f>SUM('Budget Sheet'!$G109:'Budget Sheet'!$H109)</f>
        <v>0</v>
      </c>
      <c r="J109" s="55"/>
    </row>
    <row r="110" spans="1:10" ht="15.75" thickBot="1" x14ac:dyDescent="0.3">
      <c r="A110" s="72"/>
      <c r="B110" s="73"/>
      <c r="C110" s="73"/>
      <c r="D110" s="73"/>
      <c r="E110" s="73"/>
      <c r="F110" s="73"/>
      <c r="G110" s="73"/>
      <c r="H110" s="73"/>
      <c r="I110" s="73"/>
      <c r="J110" s="74"/>
    </row>
    <row r="111" spans="1:10" x14ac:dyDescent="0.25">
      <c r="A111" s="68" t="s">
        <v>17</v>
      </c>
      <c r="B111" s="49" t="s">
        <v>9</v>
      </c>
      <c r="C111" s="28" t="str">
        <f>IF(D111&lt;&gt;"", D111, _xlfn.XLOOKUP(B111, 'PA Items with Category'!A:A, 'PA Items with Category'!B:B, ""))</f>
        <v/>
      </c>
      <c r="D111" s="53"/>
      <c r="E111" s="43"/>
      <c r="F111" s="42"/>
      <c r="G111" s="29">
        <f t="shared" ref="G111:G122" si="14">IF(B111&lt;&gt;"match", E111*F111, "")</f>
        <v>0</v>
      </c>
      <c r="H111" s="29" t="str">
        <f t="shared" ref="H111:H124" si="15">IF(B111="match", E111*F111, "")</f>
        <v/>
      </c>
      <c r="I111" s="30">
        <f>SUM('Budget Sheet'!$G111:'Budget Sheet'!$H111)</f>
        <v>0</v>
      </c>
      <c r="J111" s="55"/>
    </row>
    <row r="112" spans="1:10" x14ac:dyDescent="0.25">
      <c r="A112" s="66"/>
      <c r="B112" s="47" t="s">
        <v>9</v>
      </c>
      <c r="C112" s="28" t="str">
        <f>IF(D112&lt;&gt;"", D112, _xlfn.XLOOKUP(B112, 'PA Items with Category'!A:A, 'PA Items with Category'!B:B, ""))</f>
        <v/>
      </c>
      <c r="D112" s="53"/>
      <c r="E112" s="43"/>
      <c r="F112" s="42"/>
      <c r="G112" s="29">
        <f t="shared" si="14"/>
        <v>0</v>
      </c>
      <c r="H112" s="29" t="str">
        <f t="shared" si="15"/>
        <v/>
      </c>
      <c r="I112" s="30">
        <f>SUM('Budget Sheet'!$G112:'Budget Sheet'!$H112)</f>
        <v>0</v>
      </c>
      <c r="J112" s="55"/>
    </row>
    <row r="113" spans="1:10" x14ac:dyDescent="0.25">
      <c r="A113" s="66"/>
      <c r="B113" s="47" t="s">
        <v>9</v>
      </c>
      <c r="C113" s="28" t="str">
        <f>IF(D113&lt;&gt;"", D113, _xlfn.XLOOKUP(B113, 'PA Items with Category'!A:A, 'PA Items with Category'!B:B, ""))</f>
        <v/>
      </c>
      <c r="D113" s="53"/>
      <c r="E113" s="43"/>
      <c r="F113" s="42"/>
      <c r="G113" s="29">
        <f t="shared" si="14"/>
        <v>0</v>
      </c>
      <c r="H113" s="29" t="str">
        <f t="shared" si="15"/>
        <v/>
      </c>
      <c r="I113" s="30">
        <f>SUM('Budget Sheet'!$G113:'Budget Sheet'!$H113)</f>
        <v>0</v>
      </c>
      <c r="J113" s="55"/>
    </row>
    <row r="114" spans="1:10" x14ac:dyDescent="0.25">
      <c r="A114" s="66"/>
      <c r="B114" s="47" t="s">
        <v>9</v>
      </c>
      <c r="C114" s="28" t="str">
        <f>IF(D114&lt;&gt;"", D114, _xlfn.XLOOKUP(B114, 'PA Items with Category'!A:A, 'PA Items with Category'!B:B, ""))</f>
        <v/>
      </c>
      <c r="D114" s="53"/>
      <c r="E114" s="43"/>
      <c r="F114" s="42"/>
      <c r="G114" s="29">
        <f t="shared" si="14"/>
        <v>0</v>
      </c>
      <c r="H114" s="29" t="str">
        <f t="shared" si="15"/>
        <v/>
      </c>
      <c r="I114" s="30">
        <f>SUM('Budget Sheet'!$G114:'Budget Sheet'!$H114)</f>
        <v>0</v>
      </c>
      <c r="J114" s="55"/>
    </row>
    <row r="115" spans="1:10" x14ac:dyDescent="0.25">
      <c r="A115" s="66"/>
      <c r="B115" s="47" t="s">
        <v>9</v>
      </c>
      <c r="C115" s="28" t="str">
        <f>IF(D115&lt;&gt;"", D115, _xlfn.XLOOKUP(B115, 'PA Items with Category'!A:A, 'PA Items with Category'!B:B, ""))</f>
        <v/>
      </c>
      <c r="D115" s="53"/>
      <c r="E115" s="43"/>
      <c r="F115" s="42"/>
      <c r="G115" s="29">
        <f t="shared" si="14"/>
        <v>0</v>
      </c>
      <c r="H115" s="29" t="str">
        <f t="shared" si="15"/>
        <v/>
      </c>
      <c r="I115" s="30">
        <f>SUM('Budget Sheet'!$G115:'Budget Sheet'!$H115)</f>
        <v>0</v>
      </c>
      <c r="J115" s="55"/>
    </row>
    <row r="116" spans="1:10" x14ac:dyDescent="0.25">
      <c r="A116" s="66"/>
      <c r="B116" s="47" t="s">
        <v>9</v>
      </c>
      <c r="C116" s="28" t="str">
        <f>IF(D116&lt;&gt;"", D116, _xlfn.XLOOKUP(B116, 'PA Items with Category'!A:A, 'PA Items with Category'!B:B, ""))</f>
        <v/>
      </c>
      <c r="D116" s="53"/>
      <c r="E116" s="43"/>
      <c r="F116" s="42"/>
      <c r="G116" s="29">
        <f t="shared" si="14"/>
        <v>0</v>
      </c>
      <c r="H116" s="29" t="str">
        <f t="shared" si="15"/>
        <v/>
      </c>
      <c r="I116" s="30">
        <f>SUM('Budget Sheet'!$G116:'Budget Sheet'!$H116)</f>
        <v>0</v>
      </c>
      <c r="J116" s="55"/>
    </row>
    <row r="117" spans="1:10" x14ac:dyDescent="0.25">
      <c r="A117" s="66"/>
      <c r="B117" s="47" t="s">
        <v>9</v>
      </c>
      <c r="C117" s="28" t="str">
        <f>IF(D117&lt;&gt;"", D117, _xlfn.XLOOKUP(B117, 'PA Items with Category'!A:A, 'PA Items with Category'!B:B, ""))</f>
        <v/>
      </c>
      <c r="D117" s="53"/>
      <c r="E117" s="43"/>
      <c r="F117" s="42"/>
      <c r="G117" s="29">
        <f t="shared" si="14"/>
        <v>0</v>
      </c>
      <c r="H117" s="29" t="str">
        <f t="shared" si="15"/>
        <v/>
      </c>
      <c r="I117" s="30">
        <f>SUM('Budget Sheet'!$G117:'Budget Sheet'!$H117)</f>
        <v>0</v>
      </c>
      <c r="J117" s="55"/>
    </row>
    <row r="118" spans="1:10" x14ac:dyDescent="0.25">
      <c r="A118" s="66"/>
      <c r="B118" s="47" t="s">
        <v>9</v>
      </c>
      <c r="C118" s="28" t="str">
        <f>IF(D118&lt;&gt;"", D118, _xlfn.XLOOKUP(B118, 'PA Items with Category'!A:A, 'PA Items with Category'!B:B, ""))</f>
        <v/>
      </c>
      <c r="D118" s="53"/>
      <c r="E118" s="43"/>
      <c r="F118" s="42"/>
      <c r="G118" s="29">
        <f t="shared" si="14"/>
        <v>0</v>
      </c>
      <c r="H118" s="29" t="str">
        <f t="shared" si="15"/>
        <v/>
      </c>
      <c r="I118" s="30">
        <f>SUM('Budget Sheet'!$G118:'Budget Sheet'!$H118)</f>
        <v>0</v>
      </c>
      <c r="J118" s="55"/>
    </row>
    <row r="119" spans="1:10" x14ac:dyDescent="0.25">
      <c r="A119" s="66"/>
      <c r="B119" s="47" t="s">
        <v>10</v>
      </c>
      <c r="C119" s="28" t="str">
        <f>IF(D119&lt;&gt;"", D119, _xlfn.XLOOKUP(B119, 'PA Items with Category'!A:A, 'PA Items with Category'!B:B, ""))</f>
        <v/>
      </c>
      <c r="D119" s="53"/>
      <c r="E119" s="43"/>
      <c r="F119" s="42"/>
      <c r="G119" s="29">
        <f t="shared" si="14"/>
        <v>0</v>
      </c>
      <c r="H119" s="29" t="str">
        <f t="shared" si="15"/>
        <v/>
      </c>
      <c r="I119" s="30">
        <f>SUM('Budget Sheet'!$G119:'Budget Sheet'!$H119)</f>
        <v>0</v>
      </c>
      <c r="J119" s="55"/>
    </row>
    <row r="120" spans="1:10" x14ac:dyDescent="0.25">
      <c r="A120" s="66"/>
      <c r="B120" s="47" t="s">
        <v>10</v>
      </c>
      <c r="C120" s="28" t="str">
        <f>IF(D120&lt;&gt;"", D120, _xlfn.XLOOKUP(B120, 'PA Items with Category'!A:A, 'PA Items with Category'!B:B, ""))</f>
        <v/>
      </c>
      <c r="D120" s="53"/>
      <c r="E120" s="43"/>
      <c r="F120" s="42"/>
      <c r="G120" s="29">
        <f t="shared" si="14"/>
        <v>0</v>
      </c>
      <c r="H120" s="29" t="str">
        <f t="shared" si="15"/>
        <v/>
      </c>
      <c r="I120" s="30">
        <f>SUM('Budget Sheet'!$G120:'Budget Sheet'!$H120)</f>
        <v>0</v>
      </c>
      <c r="J120" s="55"/>
    </row>
    <row r="121" spans="1:10" x14ac:dyDescent="0.25">
      <c r="A121" s="66"/>
      <c r="B121" s="47" t="s">
        <v>113</v>
      </c>
      <c r="C121" s="28" t="str">
        <f>IF(D121&lt;&gt;"", D121, _xlfn.XLOOKUP(B121, 'PA Items with Category'!A:A, 'PA Items with Category'!B:B, ""))</f>
        <v>TRAVEL</v>
      </c>
      <c r="D121" s="53" t="s">
        <v>24</v>
      </c>
      <c r="E121" s="43"/>
      <c r="F121" s="42"/>
      <c r="G121" s="29">
        <f t="shared" si="14"/>
        <v>0</v>
      </c>
      <c r="H121" s="29" t="str">
        <f t="shared" si="15"/>
        <v/>
      </c>
      <c r="I121" s="30">
        <f>SUM('Budget Sheet'!$G121:'Budget Sheet'!$H121)</f>
        <v>0</v>
      </c>
      <c r="J121" s="55"/>
    </row>
    <row r="122" spans="1:10" x14ac:dyDescent="0.25">
      <c r="A122" s="66"/>
      <c r="B122" s="47" t="s">
        <v>114</v>
      </c>
      <c r="C122" s="28" t="str">
        <f>IF(D122&lt;&gt;"", D122, _xlfn.XLOOKUP(B122, 'PA Items with Category'!A:A, 'PA Items with Category'!B:B, ""))</f>
        <v>TRAVEL</v>
      </c>
      <c r="D122" s="53" t="s">
        <v>24</v>
      </c>
      <c r="E122" s="43"/>
      <c r="F122" s="42"/>
      <c r="G122" s="29">
        <f t="shared" si="14"/>
        <v>0</v>
      </c>
      <c r="H122" s="29" t="str">
        <f t="shared" si="15"/>
        <v/>
      </c>
      <c r="I122" s="30">
        <f>SUM('Budget Sheet'!$G122:'Budget Sheet'!$H122)</f>
        <v>0</v>
      </c>
      <c r="J122" s="55"/>
    </row>
    <row r="123" spans="1:10" x14ac:dyDescent="0.25">
      <c r="A123" s="66"/>
      <c r="B123" s="47" t="s">
        <v>123</v>
      </c>
      <c r="C123" s="28" t="str">
        <f>IF(D123&lt;&gt;"", D123, _xlfn.XLOOKUP(B123, 'PA Items with Category'!A:A, 'PA Items with Category'!B:B, ""))</f>
        <v>TAX</v>
      </c>
      <c r="D123" s="53" t="s">
        <v>104</v>
      </c>
      <c r="E123" s="43"/>
      <c r="F123" s="44"/>
      <c r="G123" s="31">
        <f>'Budget Sheet'!$F123</f>
        <v>0</v>
      </c>
      <c r="H123" s="29" t="str">
        <f t="shared" si="15"/>
        <v/>
      </c>
      <c r="I123" s="30">
        <f>SUM('Budget Sheet'!$G123:'Budget Sheet'!$H123)</f>
        <v>0</v>
      </c>
      <c r="J123" s="55"/>
    </row>
    <row r="124" spans="1:10" x14ac:dyDescent="0.25">
      <c r="A124" s="67"/>
      <c r="B124" s="47" t="s">
        <v>124</v>
      </c>
      <c r="C124" s="28" t="str">
        <f>IF(D124&lt;&gt;"", D124, _xlfn.XLOOKUP(B124, 'PA Items with Category'!A:A, 'PA Items with Category'!B:B, ""))</f>
        <v>TAX</v>
      </c>
      <c r="D124" s="53" t="s">
        <v>104</v>
      </c>
      <c r="E124" s="45"/>
      <c r="F124" s="40"/>
      <c r="G124" s="29">
        <f>'Budget Sheet'!$F124</f>
        <v>0</v>
      </c>
      <c r="H124" s="29" t="str">
        <f t="shared" si="15"/>
        <v/>
      </c>
      <c r="I124" s="30">
        <f>SUM('Budget Sheet'!$G124:'Budget Sheet'!$H124)</f>
        <v>0</v>
      </c>
      <c r="J124" s="55"/>
    </row>
    <row r="125" spans="1:10" ht="15.75" thickBot="1" x14ac:dyDescent="0.3">
      <c r="A125" s="72"/>
      <c r="B125" s="73"/>
      <c r="C125" s="73"/>
      <c r="D125" s="73"/>
      <c r="E125" s="73"/>
      <c r="F125" s="73"/>
      <c r="G125" s="73"/>
      <c r="H125" s="73"/>
      <c r="I125" s="73"/>
      <c r="J125" s="74"/>
    </row>
    <row r="126" spans="1:10" x14ac:dyDescent="0.25">
      <c r="A126" s="68" t="s">
        <v>18</v>
      </c>
      <c r="B126" s="49" t="s">
        <v>9</v>
      </c>
      <c r="C126" s="28" t="str">
        <f>IF(D126&lt;&gt;"", D126, _xlfn.XLOOKUP(B126, 'PA Items with Category'!A:A, 'PA Items with Category'!B:B, ""))</f>
        <v/>
      </c>
      <c r="D126" s="53"/>
      <c r="E126" s="43"/>
      <c r="F126" s="42"/>
      <c r="G126" s="29">
        <f t="shared" ref="G126:G137" si="16">IF(B126&lt;&gt;"match", E126*F126, "")</f>
        <v>0</v>
      </c>
      <c r="H126" s="29" t="str">
        <f t="shared" ref="H126:H139" si="17">IF(B126="match", E126*F126, "")</f>
        <v/>
      </c>
      <c r="I126" s="30">
        <f>SUM('Budget Sheet'!$G126:'Budget Sheet'!$H126)</f>
        <v>0</v>
      </c>
      <c r="J126" s="55"/>
    </row>
    <row r="127" spans="1:10" x14ac:dyDescent="0.25">
      <c r="A127" s="66"/>
      <c r="B127" s="47" t="s">
        <v>9</v>
      </c>
      <c r="C127" s="28" t="str">
        <f>IF(D127&lt;&gt;"", D127, _xlfn.XLOOKUP(B127, 'PA Items with Category'!A:A, 'PA Items with Category'!B:B, ""))</f>
        <v/>
      </c>
      <c r="D127" s="53"/>
      <c r="E127" s="43"/>
      <c r="F127" s="42"/>
      <c r="G127" s="29">
        <f t="shared" si="16"/>
        <v>0</v>
      </c>
      <c r="H127" s="29" t="str">
        <f t="shared" si="17"/>
        <v/>
      </c>
      <c r="I127" s="30">
        <f>SUM('Budget Sheet'!$G127:'Budget Sheet'!$H127)</f>
        <v>0</v>
      </c>
      <c r="J127" s="55"/>
    </row>
    <row r="128" spans="1:10" x14ac:dyDescent="0.25">
      <c r="A128" s="66"/>
      <c r="B128" s="47" t="s">
        <v>9</v>
      </c>
      <c r="C128" s="28" t="str">
        <f>IF(D128&lt;&gt;"", D128, _xlfn.XLOOKUP(B128, 'PA Items with Category'!A:A, 'PA Items with Category'!B:B, ""))</f>
        <v/>
      </c>
      <c r="D128" s="53"/>
      <c r="E128" s="43"/>
      <c r="F128" s="42"/>
      <c r="G128" s="29">
        <f t="shared" si="16"/>
        <v>0</v>
      </c>
      <c r="H128" s="29" t="str">
        <f t="shared" si="17"/>
        <v/>
      </c>
      <c r="I128" s="30">
        <f>SUM('Budget Sheet'!$G128:'Budget Sheet'!$H128)</f>
        <v>0</v>
      </c>
      <c r="J128" s="55"/>
    </row>
    <row r="129" spans="1:10" x14ac:dyDescent="0.25">
      <c r="A129" s="66"/>
      <c r="B129" s="47" t="s">
        <v>9</v>
      </c>
      <c r="C129" s="28" t="str">
        <f>IF(D129&lt;&gt;"", D129, _xlfn.XLOOKUP(B129, 'PA Items with Category'!A:A, 'PA Items with Category'!B:B, ""))</f>
        <v/>
      </c>
      <c r="D129" s="53"/>
      <c r="E129" s="43"/>
      <c r="F129" s="42"/>
      <c r="G129" s="29">
        <f t="shared" si="16"/>
        <v>0</v>
      </c>
      <c r="H129" s="29" t="str">
        <f t="shared" si="17"/>
        <v/>
      </c>
      <c r="I129" s="30">
        <f>SUM('Budget Sheet'!$G129:'Budget Sheet'!$H129)</f>
        <v>0</v>
      </c>
      <c r="J129" s="55"/>
    </row>
    <row r="130" spans="1:10" x14ac:dyDescent="0.25">
      <c r="A130" s="66"/>
      <c r="B130" s="47" t="s">
        <v>9</v>
      </c>
      <c r="C130" s="28" t="str">
        <f>IF(D130&lt;&gt;"", D130, _xlfn.XLOOKUP(B130, 'PA Items with Category'!A:A, 'PA Items with Category'!B:B, ""))</f>
        <v/>
      </c>
      <c r="D130" s="53"/>
      <c r="E130" s="43"/>
      <c r="F130" s="42"/>
      <c r="G130" s="29">
        <f t="shared" si="16"/>
        <v>0</v>
      </c>
      <c r="H130" s="29" t="str">
        <f t="shared" si="17"/>
        <v/>
      </c>
      <c r="I130" s="30">
        <f>SUM('Budget Sheet'!$G130:'Budget Sheet'!$H130)</f>
        <v>0</v>
      </c>
      <c r="J130" s="55"/>
    </row>
    <row r="131" spans="1:10" x14ac:dyDescent="0.25">
      <c r="A131" s="66"/>
      <c r="B131" s="47" t="s">
        <v>9</v>
      </c>
      <c r="C131" s="28" t="str">
        <f>IF(D131&lt;&gt;"", D131, _xlfn.XLOOKUP(B131, 'PA Items with Category'!A:A, 'PA Items with Category'!B:B, ""))</f>
        <v/>
      </c>
      <c r="D131" s="53"/>
      <c r="E131" s="43"/>
      <c r="F131" s="42"/>
      <c r="G131" s="29">
        <f t="shared" si="16"/>
        <v>0</v>
      </c>
      <c r="H131" s="29" t="str">
        <f t="shared" si="17"/>
        <v/>
      </c>
      <c r="I131" s="30">
        <f>SUM('Budget Sheet'!$G131:'Budget Sheet'!$H131)</f>
        <v>0</v>
      </c>
      <c r="J131" s="55"/>
    </row>
    <row r="132" spans="1:10" x14ac:dyDescent="0.25">
      <c r="A132" s="66"/>
      <c r="B132" s="47" t="s">
        <v>9</v>
      </c>
      <c r="C132" s="28" t="str">
        <f>IF(D132&lt;&gt;"", D132, _xlfn.XLOOKUP(B132, 'PA Items with Category'!A:A, 'PA Items with Category'!B:B, ""))</f>
        <v/>
      </c>
      <c r="D132" s="53"/>
      <c r="E132" s="43"/>
      <c r="F132" s="42"/>
      <c r="G132" s="29">
        <f t="shared" si="16"/>
        <v>0</v>
      </c>
      <c r="H132" s="29" t="str">
        <f t="shared" si="17"/>
        <v/>
      </c>
      <c r="I132" s="30">
        <f>SUM('Budget Sheet'!$G132:'Budget Sheet'!$H132)</f>
        <v>0</v>
      </c>
      <c r="J132" s="55"/>
    </row>
    <row r="133" spans="1:10" x14ac:dyDescent="0.25">
      <c r="A133" s="66"/>
      <c r="B133" s="47" t="s">
        <v>9</v>
      </c>
      <c r="C133" s="28" t="str">
        <f>IF(D133&lt;&gt;"", D133, _xlfn.XLOOKUP(B133, 'PA Items with Category'!A:A, 'PA Items with Category'!B:B, ""))</f>
        <v/>
      </c>
      <c r="D133" s="53"/>
      <c r="E133" s="43"/>
      <c r="F133" s="42"/>
      <c r="G133" s="29">
        <f t="shared" si="16"/>
        <v>0</v>
      </c>
      <c r="H133" s="29" t="str">
        <f t="shared" si="17"/>
        <v/>
      </c>
      <c r="I133" s="30">
        <f>SUM('Budget Sheet'!$G133:'Budget Sheet'!$H133)</f>
        <v>0</v>
      </c>
      <c r="J133" s="55"/>
    </row>
    <row r="134" spans="1:10" x14ac:dyDescent="0.25">
      <c r="A134" s="66"/>
      <c r="B134" s="47" t="s">
        <v>10</v>
      </c>
      <c r="C134" s="28" t="str">
        <f>IF(D134&lt;&gt;"", D134, _xlfn.XLOOKUP(B134, 'PA Items with Category'!A:A, 'PA Items with Category'!B:B, ""))</f>
        <v/>
      </c>
      <c r="D134" s="53"/>
      <c r="E134" s="43"/>
      <c r="F134" s="42"/>
      <c r="G134" s="29">
        <f t="shared" si="16"/>
        <v>0</v>
      </c>
      <c r="H134" s="29" t="str">
        <f t="shared" si="17"/>
        <v/>
      </c>
      <c r="I134" s="30">
        <f>SUM('Budget Sheet'!$G134:'Budget Sheet'!$H134)</f>
        <v>0</v>
      </c>
      <c r="J134" s="55"/>
    </row>
    <row r="135" spans="1:10" x14ac:dyDescent="0.25">
      <c r="A135" s="66"/>
      <c r="B135" s="47" t="s">
        <v>10</v>
      </c>
      <c r="C135" s="28" t="str">
        <f>IF(D135&lt;&gt;"", D135, _xlfn.XLOOKUP(B135, 'PA Items with Category'!A:A, 'PA Items with Category'!B:B, ""))</f>
        <v/>
      </c>
      <c r="D135" s="53"/>
      <c r="E135" s="43"/>
      <c r="F135" s="42"/>
      <c r="G135" s="29">
        <f t="shared" si="16"/>
        <v>0</v>
      </c>
      <c r="H135" s="29" t="str">
        <f t="shared" si="17"/>
        <v/>
      </c>
      <c r="I135" s="30">
        <f>SUM('Budget Sheet'!$G135:'Budget Sheet'!$H135)</f>
        <v>0</v>
      </c>
      <c r="J135" s="55"/>
    </row>
    <row r="136" spans="1:10" x14ac:dyDescent="0.25">
      <c r="A136" s="66"/>
      <c r="B136" s="47" t="s">
        <v>113</v>
      </c>
      <c r="C136" s="28" t="str">
        <f>IF(D136&lt;&gt;"", D136, _xlfn.XLOOKUP(B136, 'PA Items with Category'!A:A, 'PA Items with Category'!B:B, ""))</f>
        <v>TRAVEL</v>
      </c>
      <c r="D136" s="53" t="s">
        <v>24</v>
      </c>
      <c r="E136" s="43"/>
      <c r="F136" s="42"/>
      <c r="G136" s="29">
        <f t="shared" si="16"/>
        <v>0</v>
      </c>
      <c r="H136" s="29" t="str">
        <f t="shared" si="17"/>
        <v/>
      </c>
      <c r="I136" s="30">
        <f>SUM('Budget Sheet'!$G136:'Budget Sheet'!$H136)</f>
        <v>0</v>
      </c>
      <c r="J136" s="55"/>
    </row>
    <row r="137" spans="1:10" x14ac:dyDescent="0.25">
      <c r="A137" s="66"/>
      <c r="B137" s="47" t="s">
        <v>114</v>
      </c>
      <c r="C137" s="28" t="str">
        <f>IF(D137&lt;&gt;"", D137, _xlfn.XLOOKUP(B137, 'PA Items with Category'!A:A, 'PA Items with Category'!B:B, ""))</f>
        <v>TRAVEL</v>
      </c>
      <c r="D137" s="53" t="s">
        <v>24</v>
      </c>
      <c r="E137" s="43"/>
      <c r="F137" s="42"/>
      <c r="G137" s="29">
        <f t="shared" si="16"/>
        <v>0</v>
      </c>
      <c r="H137" s="29" t="str">
        <f t="shared" si="17"/>
        <v/>
      </c>
      <c r="I137" s="30">
        <f>SUM('Budget Sheet'!$G137:'Budget Sheet'!$H137)</f>
        <v>0</v>
      </c>
      <c r="J137" s="55"/>
    </row>
    <row r="138" spans="1:10" x14ac:dyDescent="0.25">
      <c r="A138" s="66"/>
      <c r="B138" s="47" t="s">
        <v>123</v>
      </c>
      <c r="C138" s="28" t="str">
        <f>IF(D138&lt;&gt;"", D138, _xlfn.XLOOKUP(B138, 'PA Items with Category'!A:A, 'PA Items with Category'!B:B, ""))</f>
        <v>TAX</v>
      </c>
      <c r="D138" s="53" t="s">
        <v>104</v>
      </c>
      <c r="E138" s="43"/>
      <c r="F138" s="44"/>
      <c r="G138" s="31">
        <f>'Budget Sheet'!$F138</f>
        <v>0</v>
      </c>
      <c r="H138" s="29" t="str">
        <f t="shared" si="17"/>
        <v/>
      </c>
      <c r="I138" s="30">
        <f>SUM('Budget Sheet'!$G138:'Budget Sheet'!$H138)</f>
        <v>0</v>
      </c>
      <c r="J138" s="55"/>
    </row>
    <row r="139" spans="1:10" x14ac:dyDescent="0.25">
      <c r="A139" s="67"/>
      <c r="B139" s="47" t="s">
        <v>124</v>
      </c>
      <c r="C139" s="28" t="str">
        <f>IF(D139&lt;&gt;"", D139, _xlfn.XLOOKUP(B139, 'PA Items with Category'!A:A, 'PA Items with Category'!B:B, ""))</f>
        <v>TAX</v>
      </c>
      <c r="D139" s="53" t="s">
        <v>104</v>
      </c>
      <c r="E139" s="45"/>
      <c r="F139" s="40"/>
      <c r="G139" s="29">
        <f>'Budget Sheet'!$F139</f>
        <v>0</v>
      </c>
      <c r="H139" s="29" t="str">
        <f t="shared" si="17"/>
        <v/>
      </c>
      <c r="I139" s="30">
        <f>SUM('Budget Sheet'!$G139:'Budget Sheet'!$H139)</f>
        <v>0</v>
      </c>
      <c r="J139" s="55"/>
    </row>
    <row r="140" spans="1:10" ht="15.75" thickBot="1" x14ac:dyDescent="0.3">
      <c r="A140" s="72"/>
      <c r="B140" s="73"/>
      <c r="C140" s="73"/>
      <c r="D140" s="73"/>
      <c r="E140" s="73"/>
      <c r="F140" s="73"/>
      <c r="G140" s="73"/>
      <c r="H140" s="73"/>
      <c r="I140" s="73"/>
      <c r="J140" s="74"/>
    </row>
    <row r="141" spans="1:10" x14ac:dyDescent="0.25">
      <c r="A141" s="68" t="s">
        <v>19</v>
      </c>
      <c r="B141" s="49" t="s">
        <v>9</v>
      </c>
      <c r="C141" s="28" t="str">
        <f>IF(D141&lt;&gt;"", D141, _xlfn.XLOOKUP(B141, 'PA Items with Category'!A:A, 'PA Items with Category'!B:B, ""))</f>
        <v/>
      </c>
      <c r="D141" s="53"/>
      <c r="E141" s="43"/>
      <c r="F141" s="42"/>
      <c r="G141" s="29">
        <f t="shared" ref="G141:G152" si="18">IF(B141&lt;&gt;"match", E141*F141, "")</f>
        <v>0</v>
      </c>
      <c r="H141" s="29" t="str">
        <f t="shared" ref="H141:H154" si="19">IF(B141="match", E141*F141, "")</f>
        <v/>
      </c>
      <c r="I141" s="30">
        <f>SUM('Budget Sheet'!$G141:'Budget Sheet'!$H141)</f>
        <v>0</v>
      </c>
      <c r="J141" s="55"/>
    </row>
    <row r="142" spans="1:10" x14ac:dyDescent="0.25">
      <c r="A142" s="66"/>
      <c r="B142" s="47" t="s">
        <v>9</v>
      </c>
      <c r="C142" s="28" t="str">
        <f>IF(D142&lt;&gt;"", D142, _xlfn.XLOOKUP(B142, 'PA Items with Category'!A:A, 'PA Items with Category'!B:B, ""))</f>
        <v/>
      </c>
      <c r="D142" s="53"/>
      <c r="E142" s="43"/>
      <c r="F142" s="42"/>
      <c r="G142" s="29">
        <f t="shared" si="18"/>
        <v>0</v>
      </c>
      <c r="H142" s="29" t="str">
        <f t="shared" si="19"/>
        <v/>
      </c>
      <c r="I142" s="30">
        <f>SUM('Budget Sheet'!$G142:'Budget Sheet'!$H142)</f>
        <v>0</v>
      </c>
      <c r="J142" s="55"/>
    </row>
    <row r="143" spans="1:10" x14ac:dyDescent="0.25">
      <c r="A143" s="66"/>
      <c r="B143" s="47" t="s">
        <v>9</v>
      </c>
      <c r="C143" s="28" t="str">
        <f>IF(D143&lt;&gt;"", D143, _xlfn.XLOOKUP(B143, 'PA Items with Category'!A:A, 'PA Items with Category'!B:B, ""))</f>
        <v/>
      </c>
      <c r="D143" s="53"/>
      <c r="E143" s="43"/>
      <c r="F143" s="42"/>
      <c r="G143" s="29">
        <f t="shared" si="18"/>
        <v>0</v>
      </c>
      <c r="H143" s="29" t="str">
        <f t="shared" si="19"/>
        <v/>
      </c>
      <c r="I143" s="30">
        <f>SUM('Budget Sheet'!$G143:'Budget Sheet'!$H143)</f>
        <v>0</v>
      </c>
      <c r="J143" s="55"/>
    </row>
    <row r="144" spans="1:10" x14ac:dyDescent="0.25">
      <c r="A144" s="66"/>
      <c r="B144" s="47" t="s">
        <v>9</v>
      </c>
      <c r="C144" s="28" t="str">
        <f>IF(D144&lt;&gt;"", D144, _xlfn.XLOOKUP(B144, 'PA Items with Category'!A:A, 'PA Items with Category'!B:B, ""))</f>
        <v/>
      </c>
      <c r="D144" s="53"/>
      <c r="E144" s="43"/>
      <c r="F144" s="42"/>
      <c r="G144" s="29">
        <f t="shared" si="18"/>
        <v>0</v>
      </c>
      <c r="H144" s="29" t="str">
        <f t="shared" si="19"/>
        <v/>
      </c>
      <c r="I144" s="30">
        <f>SUM('Budget Sheet'!$G144:'Budget Sheet'!$H144)</f>
        <v>0</v>
      </c>
      <c r="J144" s="55"/>
    </row>
    <row r="145" spans="1:10" x14ac:dyDescent="0.25">
      <c r="A145" s="66"/>
      <c r="B145" s="47" t="s">
        <v>9</v>
      </c>
      <c r="C145" s="28" t="str">
        <f>IF(D145&lt;&gt;"", D145, _xlfn.XLOOKUP(B145, 'PA Items with Category'!A:A, 'PA Items with Category'!B:B, ""))</f>
        <v/>
      </c>
      <c r="D145" s="53"/>
      <c r="E145" s="43"/>
      <c r="F145" s="42"/>
      <c r="G145" s="29">
        <f t="shared" si="18"/>
        <v>0</v>
      </c>
      <c r="H145" s="29" t="str">
        <f t="shared" si="19"/>
        <v/>
      </c>
      <c r="I145" s="30">
        <f>SUM('Budget Sheet'!$G145:'Budget Sheet'!$H145)</f>
        <v>0</v>
      </c>
      <c r="J145" s="55"/>
    </row>
    <row r="146" spans="1:10" x14ac:dyDescent="0.25">
      <c r="A146" s="66"/>
      <c r="B146" s="47" t="s">
        <v>9</v>
      </c>
      <c r="C146" s="28" t="str">
        <f>IF(D146&lt;&gt;"", D146, _xlfn.XLOOKUP(B146, 'PA Items with Category'!A:A, 'PA Items with Category'!B:B, ""))</f>
        <v/>
      </c>
      <c r="D146" s="53"/>
      <c r="E146" s="43"/>
      <c r="F146" s="42"/>
      <c r="G146" s="29">
        <f t="shared" si="18"/>
        <v>0</v>
      </c>
      <c r="H146" s="29" t="str">
        <f t="shared" si="19"/>
        <v/>
      </c>
      <c r="I146" s="30">
        <f>SUM('Budget Sheet'!$G146:'Budget Sheet'!$H146)</f>
        <v>0</v>
      </c>
      <c r="J146" s="55"/>
    </row>
    <row r="147" spans="1:10" x14ac:dyDescent="0.25">
      <c r="A147" s="66"/>
      <c r="B147" s="47" t="s">
        <v>9</v>
      </c>
      <c r="C147" s="28" t="str">
        <f>IF(D147&lt;&gt;"", D147, _xlfn.XLOOKUP(B147, 'PA Items with Category'!A:A, 'PA Items with Category'!B:B, ""))</f>
        <v/>
      </c>
      <c r="D147" s="53"/>
      <c r="E147" s="43"/>
      <c r="F147" s="42"/>
      <c r="G147" s="29">
        <f t="shared" si="18"/>
        <v>0</v>
      </c>
      <c r="H147" s="29" t="str">
        <f t="shared" si="19"/>
        <v/>
      </c>
      <c r="I147" s="30">
        <f>SUM('Budget Sheet'!$G147:'Budget Sheet'!$H147)</f>
        <v>0</v>
      </c>
      <c r="J147" s="55"/>
    </row>
    <row r="148" spans="1:10" x14ac:dyDescent="0.25">
      <c r="A148" s="66"/>
      <c r="B148" s="47" t="s">
        <v>9</v>
      </c>
      <c r="C148" s="28" t="str">
        <f>IF(D148&lt;&gt;"", D148, _xlfn.XLOOKUP(B148, 'PA Items with Category'!A:A, 'PA Items with Category'!B:B, ""))</f>
        <v/>
      </c>
      <c r="D148" s="53"/>
      <c r="E148" s="43"/>
      <c r="F148" s="42"/>
      <c r="G148" s="29">
        <f t="shared" si="18"/>
        <v>0</v>
      </c>
      <c r="H148" s="29" t="str">
        <f t="shared" si="19"/>
        <v/>
      </c>
      <c r="I148" s="30">
        <f>SUM('Budget Sheet'!$G148:'Budget Sheet'!$H148)</f>
        <v>0</v>
      </c>
      <c r="J148" s="55"/>
    </row>
    <row r="149" spans="1:10" x14ac:dyDescent="0.25">
      <c r="A149" s="66"/>
      <c r="B149" s="47" t="s">
        <v>10</v>
      </c>
      <c r="C149" s="28" t="str">
        <f>IF(D149&lt;&gt;"", D149, _xlfn.XLOOKUP(B149, 'PA Items with Category'!A:A, 'PA Items with Category'!B:B, ""))</f>
        <v/>
      </c>
      <c r="D149" s="53"/>
      <c r="E149" s="43"/>
      <c r="F149" s="42"/>
      <c r="G149" s="29">
        <f t="shared" si="18"/>
        <v>0</v>
      </c>
      <c r="H149" s="29" t="str">
        <f t="shared" si="19"/>
        <v/>
      </c>
      <c r="I149" s="30">
        <f>SUM('Budget Sheet'!$G149:'Budget Sheet'!$H149)</f>
        <v>0</v>
      </c>
      <c r="J149" s="55"/>
    </row>
    <row r="150" spans="1:10" x14ac:dyDescent="0.25">
      <c r="A150" s="66"/>
      <c r="B150" s="47" t="s">
        <v>10</v>
      </c>
      <c r="C150" s="28" t="str">
        <f>IF(D150&lt;&gt;"", D150, _xlfn.XLOOKUP(B150, 'PA Items with Category'!A:A, 'PA Items with Category'!B:B, ""))</f>
        <v/>
      </c>
      <c r="D150" s="53"/>
      <c r="E150" s="43"/>
      <c r="F150" s="42"/>
      <c r="G150" s="29">
        <f t="shared" si="18"/>
        <v>0</v>
      </c>
      <c r="H150" s="29" t="str">
        <f t="shared" si="19"/>
        <v/>
      </c>
      <c r="I150" s="30">
        <f>SUM('Budget Sheet'!$G150:'Budget Sheet'!$H150)</f>
        <v>0</v>
      </c>
      <c r="J150" s="55"/>
    </row>
    <row r="151" spans="1:10" x14ac:dyDescent="0.25">
      <c r="A151" s="66"/>
      <c r="B151" s="47" t="s">
        <v>113</v>
      </c>
      <c r="C151" s="28" t="str">
        <f>IF(D151&lt;&gt;"", D151, _xlfn.XLOOKUP(B151, 'PA Items with Category'!A:A, 'PA Items with Category'!B:B, ""))</f>
        <v>TRAVEL</v>
      </c>
      <c r="D151" s="53" t="s">
        <v>24</v>
      </c>
      <c r="E151" s="43"/>
      <c r="F151" s="42"/>
      <c r="G151" s="29">
        <f t="shared" si="18"/>
        <v>0</v>
      </c>
      <c r="H151" s="29" t="str">
        <f t="shared" si="19"/>
        <v/>
      </c>
      <c r="I151" s="30">
        <f>SUM('Budget Sheet'!$G151:'Budget Sheet'!$H151)</f>
        <v>0</v>
      </c>
      <c r="J151" s="55"/>
    </row>
    <row r="152" spans="1:10" x14ac:dyDescent="0.25">
      <c r="A152" s="66"/>
      <c r="B152" s="47" t="s">
        <v>114</v>
      </c>
      <c r="C152" s="28" t="str">
        <f>IF(D152&lt;&gt;"", D152, _xlfn.XLOOKUP(B152, 'PA Items with Category'!A:A, 'PA Items with Category'!B:B, ""))</f>
        <v>TRAVEL</v>
      </c>
      <c r="D152" s="53" t="s">
        <v>24</v>
      </c>
      <c r="E152" s="43"/>
      <c r="F152" s="42"/>
      <c r="G152" s="29">
        <f t="shared" si="18"/>
        <v>0</v>
      </c>
      <c r="H152" s="29" t="str">
        <f t="shared" si="19"/>
        <v/>
      </c>
      <c r="I152" s="30">
        <f>SUM('Budget Sheet'!$G152:'Budget Sheet'!$H152)</f>
        <v>0</v>
      </c>
      <c r="J152" s="55"/>
    </row>
    <row r="153" spans="1:10" x14ac:dyDescent="0.25">
      <c r="A153" s="66"/>
      <c r="B153" s="47" t="s">
        <v>123</v>
      </c>
      <c r="C153" s="28" t="str">
        <f>IF(D153&lt;&gt;"", D153, _xlfn.XLOOKUP(B153, 'PA Items with Category'!A:A, 'PA Items with Category'!B:B, ""))</f>
        <v>TAX</v>
      </c>
      <c r="D153" s="53" t="s">
        <v>104</v>
      </c>
      <c r="E153" s="43"/>
      <c r="F153" s="44"/>
      <c r="G153" s="31">
        <f>'Budget Sheet'!$F153</f>
        <v>0</v>
      </c>
      <c r="H153" s="29" t="str">
        <f t="shared" si="19"/>
        <v/>
      </c>
      <c r="I153" s="30">
        <f>SUM('Budget Sheet'!$G153:'Budget Sheet'!$H153)</f>
        <v>0</v>
      </c>
      <c r="J153" s="55"/>
    </row>
    <row r="154" spans="1:10" x14ac:dyDescent="0.25">
      <c r="A154" s="66"/>
      <c r="B154" s="47" t="s">
        <v>124</v>
      </c>
      <c r="C154" s="28" t="str">
        <f>IF(D154&lt;&gt;"", D154, _xlfn.XLOOKUP(B154, 'PA Items with Category'!A:A, 'PA Items with Category'!B:B, ""))</f>
        <v>TAX</v>
      </c>
      <c r="D154" s="53" t="s">
        <v>104</v>
      </c>
      <c r="E154" s="45"/>
      <c r="F154" s="40"/>
      <c r="G154" s="29">
        <f>'Budget Sheet'!$F154</f>
        <v>0</v>
      </c>
      <c r="H154" s="29" t="str">
        <f t="shared" si="19"/>
        <v/>
      </c>
      <c r="I154" s="30">
        <f>SUM('Budget Sheet'!$G154:'Budget Sheet'!$H154)</f>
        <v>0</v>
      </c>
      <c r="J154" s="55"/>
    </row>
    <row r="155" spans="1:10" ht="26.25" x14ac:dyDescent="0.4">
      <c r="A155" s="35"/>
      <c r="B155" s="36" t="s">
        <v>20</v>
      </c>
      <c r="C155" s="36"/>
      <c r="D155" s="36"/>
      <c r="E155" s="37"/>
      <c r="F155" s="37"/>
      <c r="G155" s="38">
        <f>SUM(G6:G153)</f>
        <v>0</v>
      </c>
      <c r="H155" s="38">
        <f>SUM(H6:H153)</f>
        <v>0</v>
      </c>
      <c r="I155" s="38">
        <f>SUM(I6:I153)</f>
        <v>0</v>
      </c>
      <c r="J155" s="37"/>
    </row>
  </sheetData>
  <sheetProtection sheet="1" formatCells="0" formatColumns="0" formatRows="0" insertColumns="0" insertRows="0" insertHyperlinks="0" deleteColumns="0" deleteRows="0" sort="0" autoFilter="0" pivotTables="0"/>
  <mergeCells count="21">
    <mergeCell ref="A141:A154"/>
    <mergeCell ref="A111:A124"/>
    <mergeCell ref="A20:J20"/>
    <mergeCell ref="A35:J35"/>
    <mergeCell ref="A50:J50"/>
    <mergeCell ref="A65:J65"/>
    <mergeCell ref="A80:J80"/>
    <mergeCell ref="A95:J95"/>
    <mergeCell ref="A110:J110"/>
    <mergeCell ref="A125:J125"/>
    <mergeCell ref="A140:J140"/>
    <mergeCell ref="A51:A64"/>
    <mergeCell ref="A66:A79"/>
    <mergeCell ref="A81:A94"/>
    <mergeCell ref="A96:A109"/>
    <mergeCell ref="A126:A139"/>
    <mergeCell ref="A3:F3"/>
    <mergeCell ref="G3:J3"/>
    <mergeCell ref="A6:A19"/>
    <mergeCell ref="A21:A34"/>
    <mergeCell ref="A36:A49"/>
  </mergeCells>
  <phoneticPr fontId="8" type="noConversion"/>
  <dataValidations count="1">
    <dataValidation type="list" allowBlank="1" showInputMessage="1" showErrorMessage="1" sqref="D6:D19 D21:D34 D36:D49 D51:D64 D66:D79 D81:D94 D96:D109 D111:D124 D126:D139 D141:D154" xr:uid="{6DD23B0C-47CE-43EF-AB06-FBFADCA9F4BA}">
      <formula1>"PERSONNEL, EQUIPMENT, TRAVEL, SUB CONTRACTUAL, SUPPLIES, OTHER, TAX"</formula1>
    </dataValidation>
  </dataValidations>
  <pageMargins left="0.95" right="0.7" top="0.75" bottom="0.75" header="0.3" footer="0.3"/>
  <pageSetup paperSize="3" fitToWidth="3" fitToHeight="3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5430E57-5000-4DAB-9DA8-16B670CE3AF9}">
          <x14:formula1>
            <xm:f>'PA Items with Category'!$A$2:$A$73</xm:f>
          </x14:formula1>
          <xm:sqref>B6:B13 B141:B148 B21:B28 B36:B43 B51:B58 B81:B88 B96:B103 B111:B118 B126:B133 B66:B73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10F53-908C-4982-AD27-2B67A3A78B04}">
  <sheetPr codeName="Sheet4"/>
  <dimension ref="A1:D14"/>
  <sheetViews>
    <sheetView zoomScale="180" zoomScaleNormal="180" workbookViewId="0">
      <selection activeCell="A22" sqref="A22"/>
    </sheetView>
  </sheetViews>
  <sheetFormatPr defaultRowHeight="15" x14ac:dyDescent="0.25"/>
  <cols>
    <col min="1" max="1" width="33.140625" customWidth="1"/>
    <col min="2" max="2" width="29.85546875" customWidth="1"/>
    <col min="3" max="3" width="36.7109375" customWidth="1"/>
    <col min="4" max="4" width="37.7109375" customWidth="1"/>
  </cols>
  <sheetData>
    <row r="1" spans="1:4" x14ac:dyDescent="0.25">
      <c r="A1" s="11" t="s">
        <v>21</v>
      </c>
      <c r="B1" s="11" t="s">
        <v>115</v>
      </c>
      <c r="C1" s="11" t="s">
        <v>112</v>
      </c>
      <c r="D1" s="11" t="s">
        <v>117</v>
      </c>
    </row>
    <row r="2" spans="1:4" x14ac:dyDescent="0.25">
      <c r="A2" s="19" t="s">
        <v>107</v>
      </c>
      <c r="B2" s="15">
        <f>SUMIF('Budget Sheet'!C:C, "PERSONNEL", 'Budget Sheet'!G:G)</f>
        <v>0</v>
      </c>
      <c r="C2" s="15">
        <f>SUMIF('Budget Sheet'!C:C, "PERSONNEL", 'Budget Sheet'!H:H)</f>
        <v>0</v>
      </c>
      <c r="D2" s="15">
        <f>SUM(B2:C2)</f>
        <v>0</v>
      </c>
    </row>
    <row r="3" spans="1:4" x14ac:dyDescent="0.25">
      <c r="A3" s="19" t="s">
        <v>102</v>
      </c>
      <c r="B3" s="15">
        <f>SUMIF('Budget Sheet'!C:C, "TRAVEL", 'Budget Sheet'!G:G)</f>
        <v>0</v>
      </c>
      <c r="C3" s="15">
        <f>SUMIF('Budget Sheet'!C:C, "TRAVEL", 'Budget Sheet'!H:H)</f>
        <v>0</v>
      </c>
      <c r="D3" s="15">
        <f>SUM(B3:C3)</f>
        <v>0</v>
      </c>
    </row>
    <row r="4" spans="1:4" x14ac:dyDescent="0.25">
      <c r="A4" s="19" t="s">
        <v>108</v>
      </c>
      <c r="B4" s="15">
        <f>SUMIF('Budget Sheet'!C:C, "EQUIPMENT", 'Budget Sheet'!G:G)</f>
        <v>0</v>
      </c>
      <c r="C4" s="15">
        <f>SUMIF('Budget Sheet'!C:C, "EQUIPMENT", 'Budget Sheet'!H:H)</f>
        <v>0</v>
      </c>
      <c r="D4" s="15">
        <f>SUM(B4:C4)</f>
        <v>0</v>
      </c>
    </row>
    <row r="5" spans="1:4" x14ac:dyDescent="0.25">
      <c r="A5" s="19" t="s">
        <v>109</v>
      </c>
      <c r="B5" s="15">
        <f>SUMIF('Budget Sheet'!C:C, "SUPPLIES", 'Budget Sheet'!G:G)</f>
        <v>0</v>
      </c>
      <c r="C5" s="15">
        <f>SUMIF('Budget Sheet'!C:C, "SUPPLIES", 'Budget Sheet'!H:H)</f>
        <v>0</v>
      </c>
      <c r="D5" s="15">
        <f>SUM(B5:C5)</f>
        <v>0</v>
      </c>
    </row>
    <row r="6" spans="1:4" x14ac:dyDescent="0.25">
      <c r="A6" s="19" t="s">
        <v>110</v>
      </c>
      <c r="B6" s="15">
        <f>SUMIF('Budget Sheet'!C:C, "SUB CONTRACTUAL", 'Budget Sheet'!G:G)</f>
        <v>0</v>
      </c>
      <c r="C6" s="15">
        <f>SUMIF('Budget Sheet'!C:C, "SUB CONTRACTUAL", 'Budget Sheet'!H:H)</f>
        <v>0</v>
      </c>
      <c r="D6" s="15">
        <f t="shared" ref="D6:D9" si="0">SUM(B6:C6)</f>
        <v>0</v>
      </c>
    </row>
    <row r="7" spans="1:4" x14ac:dyDescent="0.25">
      <c r="A7" s="19" t="s">
        <v>10</v>
      </c>
      <c r="B7" s="15">
        <f>SUMIF('Budget Sheet'!C:C, "OTHER", 'Budget Sheet'!G:G)</f>
        <v>0</v>
      </c>
      <c r="C7" s="15">
        <f>SUMIF('Budget Sheet'!C:C, "OTHER", 'Budget Sheet'!H:H)</f>
        <v>0</v>
      </c>
      <c r="D7" s="15">
        <f t="shared" si="0"/>
        <v>0</v>
      </c>
    </row>
    <row r="8" spans="1:4" x14ac:dyDescent="0.25">
      <c r="A8" s="19" t="s">
        <v>103</v>
      </c>
      <c r="B8" s="15">
        <f>SUMIF('Budget Sheet'!C:C, "TAX", 'Budget Sheet'!G:G)</f>
        <v>0</v>
      </c>
      <c r="C8" s="15">
        <f>SUMIF('Budget Sheet'!C:C, "TAX", 'Budget Sheet'!H:H)</f>
        <v>0</v>
      </c>
      <c r="D8" s="15">
        <f t="shared" si="0"/>
        <v>0</v>
      </c>
    </row>
    <row r="9" spans="1:4" x14ac:dyDescent="0.25">
      <c r="A9" s="12" t="s">
        <v>26</v>
      </c>
      <c r="B9" s="13">
        <f>SUM(B2:B8)</f>
        <v>0</v>
      </c>
      <c r="C9" s="13">
        <f>SUM(C2:C8)</f>
        <v>0</v>
      </c>
      <c r="D9" s="14">
        <f t="shared" si="0"/>
        <v>0</v>
      </c>
    </row>
    <row r="11" spans="1:4" ht="15.75" thickBot="1" x14ac:dyDescent="0.3"/>
    <row r="12" spans="1:4" ht="14.45" customHeight="1" x14ac:dyDescent="0.25">
      <c r="A12" s="75" t="s">
        <v>27</v>
      </c>
      <c r="B12" s="76"/>
      <c r="C12" s="76"/>
      <c r="D12" s="76"/>
    </row>
    <row r="13" spans="1:4" ht="14.45" customHeight="1" x14ac:dyDescent="0.25">
      <c r="A13" s="77"/>
      <c r="B13" s="78"/>
      <c r="C13" s="78"/>
      <c r="D13" s="78"/>
    </row>
    <row r="14" spans="1:4" ht="15" customHeight="1" thickBot="1" x14ac:dyDescent="0.3">
      <c r="A14" s="79"/>
      <c r="B14" s="80"/>
      <c r="C14" s="80"/>
      <c r="D14" s="80"/>
    </row>
  </sheetData>
  <sheetProtection sheet="1" objects="1" scenarios="1" selectLockedCells="1" selectUnlockedCells="1"/>
  <protectedRanges>
    <protectedRange algorithmName="SHA-512" hashValue="LJ7nWij8b4sREdKH68bIL8qMGjOAgMvep//USRGwdKhJ5DvZp4+t05e+NM/XX6Ocp12Pvp+gJsvtTE0lnVLlTw==" saltValue="+tUSwFH8H9i6d5nvTgiAlg==" spinCount="100000" sqref="A12:D14" name="Range1_2"/>
  </protectedRanges>
  <mergeCells count="1">
    <mergeCell ref="A12:D14"/>
  </mergeCells>
  <pageMargins left="0.7" right="0.7" top="0.75" bottom="0.75" header="0.3" footer="0.3"/>
  <ignoredErrors>
    <ignoredError sqref="C2:C9" calculatedColumn="1"/>
  </ignoredErrors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4BE82-E758-49B7-9A44-4BF5E13ACE28}">
  <sheetPr codeName="Sheet5"/>
  <dimension ref="A1:E20"/>
  <sheetViews>
    <sheetView zoomScale="180" zoomScaleNormal="180" workbookViewId="0">
      <selection activeCell="C6" sqref="C6"/>
    </sheetView>
  </sheetViews>
  <sheetFormatPr defaultRowHeight="15" x14ac:dyDescent="0.25"/>
  <cols>
    <col min="1" max="1" width="30.7109375" customWidth="1"/>
    <col min="2" max="2" width="29.5703125" customWidth="1"/>
    <col min="3" max="3" width="28.140625" bestFit="1" customWidth="1"/>
    <col min="4" max="4" width="19.7109375" style="2" customWidth="1"/>
    <col min="5" max="5" width="33" customWidth="1"/>
    <col min="6" max="6" width="15.5703125" customWidth="1"/>
    <col min="7" max="7" width="25.42578125" bestFit="1" customWidth="1"/>
    <col min="8" max="8" width="30.140625" customWidth="1"/>
    <col min="9" max="10" width="17.7109375" customWidth="1"/>
  </cols>
  <sheetData>
    <row r="1" spans="1:5" s="3" customFormat="1" x14ac:dyDescent="0.25">
      <c r="A1" s="50" t="s">
        <v>119</v>
      </c>
      <c r="B1" s="50" t="s">
        <v>120</v>
      </c>
      <c r="C1" s="50" t="s">
        <v>121</v>
      </c>
      <c r="D1" s="51" t="s">
        <v>28</v>
      </c>
      <c r="E1" s="50" t="s">
        <v>126</v>
      </c>
    </row>
    <row r="2" spans="1:5" s="3" customFormat="1" x14ac:dyDescent="0.25">
      <c r="A2" s="23"/>
      <c r="B2" s="23"/>
      <c r="C2" s="23"/>
      <c r="D2" s="24"/>
      <c r="E2" s="24"/>
    </row>
    <row r="3" spans="1:5" s="3" customFormat="1" x14ac:dyDescent="0.25">
      <c r="A3" s="23"/>
      <c r="B3" s="23"/>
      <c r="C3" s="23"/>
      <c r="D3" s="24"/>
      <c r="E3" s="24"/>
    </row>
    <row r="4" spans="1:5" s="3" customFormat="1" x14ac:dyDescent="0.25">
      <c r="A4" s="23"/>
      <c r="B4" s="23"/>
      <c r="C4" s="23"/>
      <c r="D4" s="24"/>
      <c r="E4" s="24"/>
    </row>
    <row r="5" spans="1:5" s="3" customFormat="1" x14ac:dyDescent="0.25">
      <c r="A5" s="23"/>
      <c r="B5" s="23"/>
      <c r="C5" s="23"/>
      <c r="D5" s="24"/>
      <c r="E5" s="24"/>
    </row>
    <row r="6" spans="1:5" s="3" customFormat="1" x14ac:dyDescent="0.25">
      <c r="A6" s="23"/>
      <c r="B6" s="23"/>
      <c r="C6" s="23"/>
      <c r="D6" s="24"/>
      <c r="E6" s="24"/>
    </row>
    <row r="7" spans="1:5" s="3" customFormat="1" x14ac:dyDescent="0.25">
      <c r="A7" s="23"/>
      <c r="B7" s="23"/>
      <c r="C7" s="23"/>
      <c r="D7" s="24"/>
      <c r="E7" s="24"/>
    </row>
    <row r="8" spans="1:5" s="3" customFormat="1" x14ac:dyDescent="0.25">
      <c r="A8" s="23"/>
      <c r="B8" s="23"/>
      <c r="C8" s="23"/>
      <c r="D8" s="24"/>
      <c r="E8" s="24"/>
    </row>
    <row r="9" spans="1:5" s="3" customFormat="1" x14ac:dyDescent="0.25">
      <c r="A9" s="23"/>
      <c r="B9" s="23"/>
      <c r="C9" s="23"/>
      <c r="D9" s="24"/>
      <c r="E9" s="24"/>
    </row>
    <row r="10" spans="1:5" s="3" customFormat="1" x14ac:dyDescent="0.25">
      <c r="A10" s="23"/>
      <c r="B10" s="23"/>
      <c r="C10" s="23"/>
      <c r="D10" s="24"/>
      <c r="E10" s="24"/>
    </row>
    <row r="11" spans="1:5" s="3" customFormat="1" x14ac:dyDescent="0.25">
      <c r="A11" s="23"/>
      <c r="B11" s="23"/>
      <c r="C11" s="23"/>
      <c r="D11" s="24"/>
      <c r="E11" s="24"/>
    </row>
    <row r="12" spans="1:5" s="3" customFormat="1" x14ac:dyDescent="0.25">
      <c r="A12" s="23"/>
      <c r="B12" s="23"/>
      <c r="C12" s="23"/>
      <c r="D12" s="24"/>
      <c r="E12" s="24"/>
    </row>
    <row r="13" spans="1:5" s="3" customFormat="1" x14ac:dyDescent="0.25">
      <c r="A13" s="23"/>
      <c r="B13" s="23"/>
      <c r="C13" s="23"/>
      <c r="D13" s="24"/>
      <c r="E13" s="24"/>
    </row>
    <row r="14" spans="1:5" s="3" customFormat="1" x14ac:dyDescent="0.25">
      <c r="A14" s="23"/>
      <c r="B14" s="23"/>
      <c r="C14" s="23"/>
      <c r="D14" s="24"/>
      <c r="E14" s="24"/>
    </row>
    <row r="15" spans="1:5" s="3" customFormat="1" x14ac:dyDescent="0.25">
      <c r="A15" s="23"/>
      <c r="B15" s="23"/>
      <c r="C15" s="23"/>
      <c r="D15" s="24"/>
      <c r="E15" s="24"/>
    </row>
    <row r="16" spans="1:5" x14ac:dyDescent="0.25">
      <c r="E16" s="2"/>
    </row>
    <row r="17" spans="1:5" ht="15.75" thickBot="1" x14ac:dyDescent="0.3">
      <c r="E17" s="2"/>
    </row>
    <row r="18" spans="1:5" ht="14.45" customHeight="1" x14ac:dyDescent="0.25">
      <c r="A18" s="75" t="s">
        <v>29</v>
      </c>
      <c r="B18" s="76"/>
      <c r="C18" s="76"/>
      <c r="D18" s="76"/>
      <c r="E18" s="81"/>
    </row>
    <row r="19" spans="1:5" ht="14.45" customHeight="1" x14ac:dyDescent="0.25">
      <c r="A19" s="77"/>
      <c r="B19" s="78"/>
      <c r="C19" s="78"/>
      <c r="D19" s="78"/>
      <c r="E19" s="82"/>
    </row>
    <row r="20" spans="1:5" ht="15" customHeight="1" thickBot="1" x14ac:dyDescent="0.3">
      <c r="A20" s="79"/>
      <c r="B20" s="80"/>
      <c r="C20" s="80"/>
      <c r="D20" s="80"/>
      <c r="E20" s="83"/>
    </row>
  </sheetData>
  <sheetProtection sheet="1" objects="1" scenarios="1" formatCells="0" formatColumns="0" formatRows="0" insertColumns="0" insertRows="0" deleteColumns="0" deleteRows="0"/>
  <protectedRanges>
    <protectedRange algorithmName="SHA-512" hashValue="LJ7nWij8b4sREdKH68bIL8qMGjOAgMvep//USRGwdKhJ5DvZp4+t05e+NM/XX6Ocp12Pvp+gJsvtTE0lnVLlTw==" saltValue="+tUSwFH8H9i6d5nvTgiAlg==" spinCount="100000" sqref="A18:E20" name="Range1_2_1"/>
  </protectedRanges>
  <mergeCells count="1">
    <mergeCell ref="A18:E20"/>
  </mergeCells>
  <dataValidations count="1">
    <dataValidation type="list" allowBlank="1" showInputMessage="1" showErrorMessage="1" sqref="B2:B15" xr:uid="{AE72B271-3772-48A2-8D34-20FB484C7584}">
      <formula1>"Y, N"</formula1>
    </dataValidation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A15D4-5E88-4F41-B74B-32A294B056B6}">
  <sheetPr codeName="Sheet6"/>
  <dimension ref="A1:B73"/>
  <sheetViews>
    <sheetView zoomScale="140" zoomScaleNormal="140" workbookViewId="0">
      <selection activeCell="D17" sqref="D17"/>
    </sheetView>
  </sheetViews>
  <sheetFormatPr defaultRowHeight="15" x14ac:dyDescent="0.25"/>
  <cols>
    <col min="1" max="1" width="93.140625" style="5" customWidth="1"/>
    <col min="2" max="2" width="47.5703125" style="4" customWidth="1"/>
    <col min="3" max="3" width="27.140625" customWidth="1"/>
  </cols>
  <sheetData>
    <row r="1" spans="1:2" x14ac:dyDescent="0.25">
      <c r="A1" s="16" t="s">
        <v>111</v>
      </c>
    </row>
    <row r="2" spans="1:2" x14ac:dyDescent="0.25">
      <c r="A2" s="5" t="s">
        <v>9</v>
      </c>
      <c r="B2" s="10" t="s">
        <v>106</v>
      </c>
    </row>
    <row r="3" spans="1:2" ht="15.75" x14ac:dyDescent="0.25">
      <c r="A3" s="17" t="s">
        <v>100</v>
      </c>
      <c r="B3" s="10" t="s">
        <v>106</v>
      </c>
    </row>
    <row r="4" spans="1:2" x14ac:dyDescent="0.25">
      <c r="A4" s="5" t="s">
        <v>30</v>
      </c>
      <c r="B4" s="4" t="s">
        <v>23</v>
      </c>
    </row>
    <row r="5" spans="1:2" x14ac:dyDescent="0.25">
      <c r="A5" s="5" t="s">
        <v>31</v>
      </c>
      <c r="B5" s="4" t="s">
        <v>23</v>
      </c>
    </row>
    <row r="6" spans="1:2" x14ac:dyDescent="0.25">
      <c r="A6" s="5" t="s">
        <v>32</v>
      </c>
      <c r="B6" s="4" t="s">
        <v>23</v>
      </c>
    </row>
    <row r="7" spans="1:2" x14ac:dyDescent="0.25">
      <c r="A7" s="5" t="s">
        <v>33</v>
      </c>
      <c r="B7" s="4" t="s">
        <v>23</v>
      </c>
    </row>
    <row r="8" spans="1:2" x14ac:dyDescent="0.25">
      <c r="A8" s="5" t="s">
        <v>34</v>
      </c>
      <c r="B8" s="4" t="s">
        <v>23</v>
      </c>
    </row>
    <row r="9" spans="1:2" x14ac:dyDescent="0.25">
      <c r="A9" s="5" t="s">
        <v>35</v>
      </c>
      <c r="B9" s="4" t="s">
        <v>23</v>
      </c>
    </row>
    <row r="10" spans="1:2" x14ac:dyDescent="0.25">
      <c r="A10" s="5" t="s">
        <v>36</v>
      </c>
      <c r="B10" s="4" t="s">
        <v>23</v>
      </c>
    </row>
    <row r="11" spans="1:2" ht="30" x14ac:dyDescent="0.25">
      <c r="A11" s="5" t="s">
        <v>37</v>
      </c>
      <c r="B11" s="4" t="s">
        <v>23</v>
      </c>
    </row>
    <row r="12" spans="1:2" ht="30" x14ac:dyDescent="0.25">
      <c r="A12" s="5" t="s">
        <v>38</v>
      </c>
      <c r="B12" s="4" t="s">
        <v>24</v>
      </c>
    </row>
    <row r="13" spans="1:2" x14ac:dyDescent="0.25">
      <c r="A13" s="5" t="s">
        <v>39</v>
      </c>
      <c r="B13" s="4" t="s">
        <v>24</v>
      </c>
    </row>
    <row r="14" spans="1:2" x14ac:dyDescent="0.25">
      <c r="A14" s="5" t="s">
        <v>40</v>
      </c>
      <c r="B14" s="4" t="s">
        <v>24</v>
      </c>
    </row>
    <row r="15" spans="1:2" ht="30" x14ac:dyDescent="0.25">
      <c r="A15" s="5" t="s">
        <v>41</v>
      </c>
      <c r="B15" s="4" t="s">
        <v>23</v>
      </c>
    </row>
    <row r="16" spans="1:2" x14ac:dyDescent="0.25">
      <c r="A16" s="5" t="s">
        <v>42</v>
      </c>
      <c r="B16" s="4" t="s">
        <v>23</v>
      </c>
    </row>
    <row r="17" spans="1:2" x14ac:dyDescent="0.25">
      <c r="A17" s="5" t="s">
        <v>43</v>
      </c>
      <c r="B17" s="4" t="s">
        <v>23</v>
      </c>
    </row>
    <row r="18" spans="1:2" ht="30.75" customHeight="1" x14ac:dyDescent="0.25">
      <c r="A18" s="5" t="s">
        <v>44</v>
      </c>
      <c r="B18" s="4" t="s">
        <v>23</v>
      </c>
    </row>
    <row r="19" spans="1:2" ht="30" x14ac:dyDescent="0.25">
      <c r="A19" s="5" t="s">
        <v>45</v>
      </c>
      <c r="B19" s="4" t="s">
        <v>23</v>
      </c>
    </row>
    <row r="20" spans="1:2" ht="30" x14ac:dyDescent="0.25">
      <c r="A20" s="5" t="s">
        <v>46</v>
      </c>
      <c r="B20" s="4" t="s">
        <v>23</v>
      </c>
    </row>
    <row r="21" spans="1:2" ht="30" x14ac:dyDescent="0.25">
      <c r="A21" s="5" t="s">
        <v>47</v>
      </c>
      <c r="B21" s="4" t="s">
        <v>23</v>
      </c>
    </row>
    <row r="22" spans="1:2" ht="30" x14ac:dyDescent="0.25">
      <c r="A22" s="5" t="s">
        <v>48</v>
      </c>
      <c r="B22" s="4" t="s">
        <v>23</v>
      </c>
    </row>
    <row r="23" spans="1:2" ht="30" x14ac:dyDescent="0.25">
      <c r="A23" s="5" t="s">
        <v>49</v>
      </c>
      <c r="B23" s="4" t="s">
        <v>23</v>
      </c>
    </row>
    <row r="24" spans="1:2" ht="30" x14ac:dyDescent="0.25">
      <c r="A24" s="5" t="s">
        <v>50</v>
      </c>
      <c r="B24" s="4" t="s">
        <v>23</v>
      </c>
    </row>
    <row r="25" spans="1:2" x14ac:dyDescent="0.25">
      <c r="A25" s="5" t="s">
        <v>51</v>
      </c>
      <c r="B25" s="4" t="s">
        <v>23</v>
      </c>
    </row>
    <row r="26" spans="1:2" ht="30" x14ac:dyDescent="0.25">
      <c r="A26" s="5" t="s">
        <v>52</v>
      </c>
      <c r="B26" s="4" t="s">
        <v>23</v>
      </c>
    </row>
    <row r="27" spans="1:2" ht="30" x14ac:dyDescent="0.25">
      <c r="A27" s="5" t="s">
        <v>53</v>
      </c>
      <c r="B27" s="4" t="s">
        <v>23</v>
      </c>
    </row>
    <row r="28" spans="1:2" x14ac:dyDescent="0.25">
      <c r="A28" s="5" t="s">
        <v>54</v>
      </c>
      <c r="B28" s="4" t="s">
        <v>23</v>
      </c>
    </row>
    <row r="29" spans="1:2" x14ac:dyDescent="0.25">
      <c r="A29" s="5" t="s">
        <v>55</v>
      </c>
      <c r="B29" s="4" t="s">
        <v>23</v>
      </c>
    </row>
    <row r="30" spans="1:2" ht="30" x14ac:dyDescent="0.25">
      <c r="A30" s="5" t="s">
        <v>56</v>
      </c>
      <c r="B30" s="4" t="s">
        <v>23</v>
      </c>
    </row>
    <row r="31" spans="1:2" x14ac:dyDescent="0.25">
      <c r="A31" s="5" t="s">
        <v>57</v>
      </c>
      <c r="B31" s="4" t="s">
        <v>23</v>
      </c>
    </row>
    <row r="32" spans="1:2" ht="30" x14ac:dyDescent="0.25">
      <c r="A32" s="5" t="s">
        <v>58</v>
      </c>
      <c r="B32" s="4" t="s">
        <v>23</v>
      </c>
    </row>
    <row r="33" spans="1:2" ht="30" x14ac:dyDescent="0.25">
      <c r="A33" s="5" t="s">
        <v>59</v>
      </c>
      <c r="B33" s="4" t="s">
        <v>23</v>
      </c>
    </row>
    <row r="34" spans="1:2" ht="45" x14ac:dyDescent="0.25">
      <c r="A34" s="5" t="s">
        <v>60</v>
      </c>
      <c r="B34" s="4" t="s">
        <v>23</v>
      </c>
    </row>
    <row r="35" spans="1:2" ht="45" x14ac:dyDescent="0.25">
      <c r="A35" s="5" t="s">
        <v>61</v>
      </c>
      <c r="B35" s="4" t="s">
        <v>23</v>
      </c>
    </row>
    <row r="36" spans="1:2" ht="45" x14ac:dyDescent="0.25">
      <c r="A36" s="5" t="s">
        <v>62</v>
      </c>
      <c r="B36" s="4" t="s">
        <v>23</v>
      </c>
    </row>
    <row r="37" spans="1:2" ht="45" x14ac:dyDescent="0.25">
      <c r="A37" s="5" t="s">
        <v>63</v>
      </c>
      <c r="B37" s="4" t="s">
        <v>23</v>
      </c>
    </row>
    <row r="38" spans="1:2" ht="30" x14ac:dyDescent="0.25">
      <c r="A38" s="5" t="s">
        <v>64</v>
      </c>
      <c r="B38" s="4" t="s">
        <v>23</v>
      </c>
    </row>
    <row r="39" spans="1:2" ht="30" x14ac:dyDescent="0.25">
      <c r="A39" s="5" t="s">
        <v>65</v>
      </c>
      <c r="B39" s="4" t="s">
        <v>23</v>
      </c>
    </row>
    <row r="40" spans="1:2" x14ac:dyDescent="0.25">
      <c r="A40" s="5" t="s">
        <v>66</v>
      </c>
      <c r="B40" s="4" t="s">
        <v>23</v>
      </c>
    </row>
    <row r="41" spans="1:2" x14ac:dyDescent="0.25">
      <c r="A41" s="5" t="s">
        <v>67</v>
      </c>
      <c r="B41" s="4" t="s">
        <v>23</v>
      </c>
    </row>
    <row r="42" spans="1:2" x14ac:dyDescent="0.25">
      <c r="A42" s="5" t="s">
        <v>68</v>
      </c>
      <c r="B42" s="4" t="s">
        <v>23</v>
      </c>
    </row>
    <row r="43" spans="1:2" x14ac:dyDescent="0.25">
      <c r="A43" s="5" t="s">
        <v>69</v>
      </c>
      <c r="B43" s="4" t="s">
        <v>24</v>
      </c>
    </row>
    <row r="44" spans="1:2" x14ac:dyDescent="0.25">
      <c r="A44" s="5" t="s">
        <v>70</v>
      </c>
      <c r="B44" s="4" t="s">
        <v>24</v>
      </c>
    </row>
    <row r="45" spans="1:2" x14ac:dyDescent="0.25">
      <c r="A45" s="5" t="s">
        <v>71</v>
      </c>
      <c r="B45" s="4" t="s">
        <v>22</v>
      </c>
    </row>
    <row r="46" spans="1:2" ht="30" x14ac:dyDescent="0.25">
      <c r="A46" s="5" t="s">
        <v>72</v>
      </c>
      <c r="B46" s="4" t="s">
        <v>22</v>
      </c>
    </row>
    <row r="47" spans="1:2" x14ac:dyDescent="0.25">
      <c r="A47" s="5" t="s">
        <v>73</v>
      </c>
      <c r="B47" s="4" t="s">
        <v>22</v>
      </c>
    </row>
    <row r="48" spans="1:2" x14ac:dyDescent="0.25">
      <c r="A48" s="5" t="s">
        <v>74</v>
      </c>
      <c r="B48" s="4" t="s">
        <v>22</v>
      </c>
    </row>
    <row r="49" spans="1:2" x14ac:dyDescent="0.25">
      <c r="A49" s="5" t="s">
        <v>75</v>
      </c>
      <c r="B49" s="4" t="s">
        <v>22</v>
      </c>
    </row>
    <row r="50" spans="1:2" x14ac:dyDescent="0.25">
      <c r="A50" s="5" t="s">
        <v>76</v>
      </c>
      <c r="B50" s="4" t="s">
        <v>22</v>
      </c>
    </row>
    <row r="51" spans="1:2" ht="30" x14ac:dyDescent="0.25">
      <c r="A51" s="5" t="s">
        <v>77</v>
      </c>
      <c r="B51" s="4" t="s">
        <v>22</v>
      </c>
    </row>
    <row r="52" spans="1:2" x14ac:dyDescent="0.25">
      <c r="A52" s="5" t="s">
        <v>78</v>
      </c>
      <c r="B52" s="4" t="s">
        <v>22</v>
      </c>
    </row>
    <row r="53" spans="1:2" x14ac:dyDescent="0.25">
      <c r="A53" s="5" t="s">
        <v>79</v>
      </c>
      <c r="B53" s="4" t="s">
        <v>22</v>
      </c>
    </row>
    <row r="54" spans="1:2" x14ac:dyDescent="0.25">
      <c r="A54" s="5" t="s">
        <v>80</v>
      </c>
      <c r="B54" s="4" t="s">
        <v>22</v>
      </c>
    </row>
    <row r="55" spans="1:2" x14ac:dyDescent="0.25">
      <c r="A55" s="5" t="s">
        <v>81</v>
      </c>
      <c r="B55" s="4" t="s">
        <v>22</v>
      </c>
    </row>
    <row r="56" spans="1:2" x14ac:dyDescent="0.25">
      <c r="A56" s="5" t="s">
        <v>82</v>
      </c>
      <c r="B56" s="4" t="s">
        <v>25</v>
      </c>
    </row>
    <row r="57" spans="1:2" x14ac:dyDescent="0.25">
      <c r="A57" s="5" t="s">
        <v>83</v>
      </c>
      <c r="B57" s="4" t="s">
        <v>25</v>
      </c>
    </row>
    <row r="58" spans="1:2" x14ac:dyDescent="0.25">
      <c r="A58" s="5" t="s">
        <v>84</v>
      </c>
      <c r="B58" s="4" t="s">
        <v>25</v>
      </c>
    </row>
    <row r="59" spans="1:2" x14ac:dyDescent="0.25">
      <c r="A59" s="5" t="s">
        <v>85</v>
      </c>
      <c r="B59" s="4" t="s">
        <v>25</v>
      </c>
    </row>
    <row r="60" spans="1:2" x14ac:dyDescent="0.25">
      <c r="A60" s="5" t="s">
        <v>86</v>
      </c>
      <c r="B60" s="4" t="s">
        <v>25</v>
      </c>
    </row>
    <row r="61" spans="1:2" ht="30" x14ac:dyDescent="0.25">
      <c r="A61" s="5" t="s">
        <v>87</v>
      </c>
      <c r="B61" s="4" t="s">
        <v>25</v>
      </c>
    </row>
    <row r="62" spans="1:2" ht="30" x14ac:dyDescent="0.25">
      <c r="A62" s="5" t="s">
        <v>88</v>
      </c>
      <c r="B62" s="4" t="s">
        <v>25</v>
      </c>
    </row>
    <row r="63" spans="1:2" x14ac:dyDescent="0.25">
      <c r="A63" s="5" t="s">
        <v>89</v>
      </c>
      <c r="B63" s="4" t="s">
        <v>25</v>
      </c>
    </row>
    <row r="64" spans="1:2" x14ac:dyDescent="0.25">
      <c r="A64" s="5" t="s">
        <v>90</v>
      </c>
      <c r="B64" s="4" t="s">
        <v>22</v>
      </c>
    </row>
    <row r="65" spans="1:2" x14ac:dyDescent="0.25">
      <c r="A65" s="5" t="s">
        <v>91</v>
      </c>
      <c r="B65" s="4" t="s">
        <v>22</v>
      </c>
    </row>
    <row r="66" spans="1:2" x14ac:dyDescent="0.25">
      <c r="A66" s="5" t="s">
        <v>92</v>
      </c>
      <c r="B66" s="4" t="s">
        <v>22</v>
      </c>
    </row>
    <row r="67" spans="1:2" x14ac:dyDescent="0.25">
      <c r="A67" s="5" t="s">
        <v>93</v>
      </c>
      <c r="B67" s="4" t="s">
        <v>22</v>
      </c>
    </row>
    <row r="68" spans="1:2" x14ac:dyDescent="0.25">
      <c r="A68" s="5" t="s">
        <v>94</v>
      </c>
      <c r="B68" s="4" t="s">
        <v>22</v>
      </c>
    </row>
    <row r="69" spans="1:2" ht="30" x14ac:dyDescent="0.25">
      <c r="A69" s="5" t="s">
        <v>95</v>
      </c>
      <c r="B69" s="4" t="s">
        <v>22</v>
      </c>
    </row>
    <row r="70" spans="1:2" ht="30" x14ac:dyDescent="0.25">
      <c r="A70" s="5" t="s">
        <v>96</v>
      </c>
      <c r="B70" s="4" t="s">
        <v>22</v>
      </c>
    </row>
    <row r="71" spans="1:2" ht="30" x14ac:dyDescent="0.25">
      <c r="A71" s="5" t="s">
        <v>97</v>
      </c>
      <c r="B71" s="4" t="s">
        <v>22</v>
      </c>
    </row>
    <row r="72" spans="1:2" x14ac:dyDescent="0.25">
      <c r="A72" s="5" t="s">
        <v>98</v>
      </c>
      <c r="B72" s="4" t="s">
        <v>22</v>
      </c>
    </row>
    <row r="73" spans="1:2" x14ac:dyDescent="0.25">
      <c r="A73" s="5" t="s">
        <v>99</v>
      </c>
      <c r="B73" s="4" t="s">
        <v>22</v>
      </c>
    </row>
  </sheetData>
  <sheetProtection sheet="1" objects="1" scenarios="1" selectLockedCells="1" selectUn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10E6CA20CF714CB023B983C286B8B0" ma:contentTypeVersion="22" ma:contentTypeDescription="Create a new document." ma:contentTypeScope="" ma:versionID="fc635de086f1489c8025ea71cb0c5aee">
  <xsd:schema xmlns:xsd="http://www.w3.org/2001/XMLSchema" xmlns:xs="http://www.w3.org/2001/XMLSchema" xmlns:p="http://schemas.microsoft.com/office/2006/metadata/properties" xmlns:ns2="b0022526-c7bd-4c04-832a-912f9346c5a8" xmlns:ns3="33eac2af-51d0-4213-af75-cf249f62bfac" targetNamespace="http://schemas.microsoft.com/office/2006/metadata/properties" ma:root="true" ma:fieldsID="11c0809f7ec676383f39a57805c7c0a0" ns2:_="" ns3:_="">
    <xsd:import namespace="b0022526-c7bd-4c04-832a-912f9346c5a8"/>
    <xsd:import namespace="33eac2af-51d0-4213-af75-cf249f62bf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Division" minOccurs="0"/>
                <xsd:element ref="ns2:WorkUnit" minOccurs="0"/>
                <xsd:element ref="ns2:PageURL" minOccurs="0"/>
                <xsd:element ref="ns2:TypeofRequest" minOccurs="0"/>
                <xsd:element ref="ns2:Priority" minOccurs="0"/>
                <xsd:element ref="ns2:ApprovalStatus" minOccurs="0"/>
                <xsd:element ref="ns2:TargetDate" minOccurs="0"/>
                <xsd:element ref="ns2:Status" minOccurs="0"/>
                <xsd:element ref="ns2:AssignedTo" minOccurs="0"/>
                <xsd:element ref="ns2:RequestDate" minOccurs="0"/>
                <xsd:element ref="ns2:RequestorEmai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022526-c7bd-4c04-832a-912f9346c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fdcca1d-aa7a-4aa4-88bd-88f0d812d4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Division" ma:index="19" nillable="true" ma:displayName="Division" ma:format="Dropdown" ma:internalName="Division">
      <xsd:simpleType>
        <xsd:restriction base="dms:Text">
          <xsd:maxLength value="255"/>
        </xsd:restriction>
      </xsd:simpleType>
    </xsd:element>
    <xsd:element name="WorkUnit" ma:index="20" nillable="true" ma:displayName="Work Unit" ma:format="Dropdown" ma:internalName="WorkUnit">
      <xsd:simpleType>
        <xsd:restriction base="dms:Text">
          <xsd:maxLength value="255"/>
        </xsd:restriction>
      </xsd:simpleType>
    </xsd:element>
    <xsd:element name="PageURL" ma:index="21" nillable="true" ma:displayName="Page URL" ma:format="Dropdown" ma:internalName="PageURL">
      <xsd:simpleType>
        <xsd:restriction base="dms:Note">
          <xsd:maxLength value="255"/>
        </xsd:restriction>
      </xsd:simpleType>
    </xsd:element>
    <xsd:element name="TypeofRequest" ma:index="22" nillable="true" ma:displayName="Type of Request" ma:format="Dropdown" ma:internalName="TypeofRequest">
      <xsd:simpleType>
        <xsd:restriction base="dms:Choice">
          <xsd:enumeration value="Content update (edit existing page body copy, document links, and images or formatting)"/>
          <xsd:enumeration value="Remove Page"/>
          <xsd:enumeration value="Add New Page"/>
          <xsd:enumeration value="Add New Page"/>
          <xsd:enumeration value="Fix broken link"/>
          <xsd:enumeration value="Request new microsite / contractor access to develop web content"/>
          <xsd:enumeration value="Other"/>
        </xsd:restriction>
      </xsd:simpleType>
    </xsd:element>
    <xsd:element name="Priority" ma:index="23" nillable="true" ma:displayName="Priority" ma:format="Dropdown" ma:internalName="Priority">
      <xsd:simpleType>
        <xsd:restriction base="dms:Choice">
          <xsd:enumeration value="Standard (3-5 day turnaround)"/>
          <xsd:enumeration value="High (time-sensitive program need) (1 day turnaroud)"/>
          <xsd:enumeration value="Urgent (legal, compliance, public health/safety impact) (within the hour of submission)"/>
        </xsd:restriction>
      </xsd:simpleType>
    </xsd:element>
    <xsd:element name="ApprovalStatus" ma:index="24" nillable="true" ma:displayName="Approval Status" ma:format="Dropdown" ma:internalName="ApprovalStatus">
      <xsd:simpleType>
        <xsd:restriction base="dms:Choice">
          <xsd:enumeration value="Yes"/>
          <xsd:enumeration value="No"/>
        </xsd:restriction>
      </xsd:simpleType>
    </xsd:element>
    <xsd:element name="TargetDate" ma:index="25" nillable="true" ma:displayName="Target Date" ma:format="DateOnly" ma:internalName="TargetDate">
      <xsd:simpleType>
        <xsd:restriction base="dms:DateTime"/>
      </xsd:simpleType>
    </xsd:element>
    <xsd:element name="Status" ma:index="26" nillable="true" ma:displayName="Status" ma:format="Dropdown" ma:internalName="Status">
      <xsd:simpleType>
        <xsd:restriction base="dms:Choice">
          <xsd:enumeration value="Received"/>
          <xsd:enumeration value="On Hold: Information Needed from Requestor"/>
          <xsd:enumeration value="On Hold: Technical Resource Constraint"/>
          <xsd:enumeration value="On Hold: Revise Publish Date-Deadline Not Realistic"/>
          <xsd:enumeration value="In-Process"/>
          <xsd:enumeration value="In-Process: QA/C"/>
          <xsd:enumeration value="Complete"/>
          <xsd:enumeration value="Canceled"/>
          <xsd:enumeration value="Canceled: Incomplete Request"/>
        </xsd:restriction>
      </xsd:simpleType>
    </xsd:element>
    <xsd:element name="AssignedTo" ma:index="27" nillable="true" ma:displayName="Assigned To" ma:format="Dropdown" ma:internalName="AssignedTo">
      <xsd:simpleType>
        <xsd:restriction base="dms:Choice">
          <xsd:enumeration value="Valente Meza"/>
          <xsd:enumeration value="Hamza Jamal"/>
        </xsd:restriction>
      </xsd:simpleType>
    </xsd:element>
    <xsd:element name="RequestDate" ma:index="28" nillable="true" ma:displayName="Request Date" ma:default="[today]" ma:format="DateOnly" ma:internalName="RequestDate">
      <xsd:simpleType>
        <xsd:restriction base="dms:DateTime"/>
      </xsd:simpleType>
    </xsd:element>
    <xsd:element name="RequestorEmail" ma:index="29" nillable="true" ma:displayName="Requestor Email" ma:format="Dropdown" ma:internalName="RequestorEmail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eac2af-51d0-4213-af75-cf249f62bfac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47e6f7b-a40f-4ca1-b153-4517ca7adec7}" ma:internalName="TaxCatchAll" ma:showField="CatchAllData" ma:web="33eac2af-51d0-4213-af75-cf249f62bf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questDate xmlns="b0022526-c7bd-4c04-832a-912f9346c5a8">2026-03-25T10:14:13Z</RequestDate>
    <Priority xmlns="b0022526-c7bd-4c04-832a-912f9346c5a8" xsi:nil="true"/>
    <TaxCatchAll xmlns="33eac2af-51d0-4213-af75-cf249f62bfac" xsi:nil="true"/>
    <Division xmlns="b0022526-c7bd-4c04-832a-912f9346c5a8" xsi:nil="true"/>
    <Status xmlns="b0022526-c7bd-4c04-832a-912f9346c5a8" xsi:nil="true"/>
    <TargetDate xmlns="b0022526-c7bd-4c04-832a-912f9346c5a8" xsi:nil="true"/>
    <RequestorEmail xmlns="b0022526-c7bd-4c04-832a-912f9346c5a8" xsi:nil="true"/>
    <WorkUnit xmlns="b0022526-c7bd-4c04-832a-912f9346c5a8" xsi:nil="true"/>
    <PageURL xmlns="b0022526-c7bd-4c04-832a-912f9346c5a8" xsi:nil="true"/>
    <ApprovalStatus xmlns="b0022526-c7bd-4c04-832a-912f9346c5a8" xsi:nil="true"/>
    <AssignedTo xmlns="b0022526-c7bd-4c04-832a-912f9346c5a8" xsi:nil="true"/>
    <TypeofRequest xmlns="b0022526-c7bd-4c04-832a-912f9346c5a8" xsi:nil="true"/>
    <lcf76f155ced4ddcb4097134ff3c332f xmlns="b0022526-c7bd-4c04-832a-912f9346c5a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64CD7C8-0D37-4356-93FE-D785CCCFB1E5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0EBB4E59-341B-49FB-86EB-7E524674BBC5}"/>
</file>

<file path=customXml/itemProps3.xml><?xml version="1.0" encoding="utf-8"?>
<ds:datastoreItem xmlns:ds="http://schemas.openxmlformats.org/officeDocument/2006/customXml" ds:itemID="{C9045C9E-19FC-4D1D-BA57-2B403D2FC3E4}"/>
</file>

<file path=customXml/itemProps4.xml><?xml version="1.0" encoding="utf-8"?>
<ds:datastoreItem xmlns:ds="http://schemas.openxmlformats.org/officeDocument/2006/customXml" ds:itemID="{377835C5-752E-4FC1-87C4-DBF3410C997B}"/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README</vt:lpstr>
      <vt:lpstr>Budget Sheet</vt:lpstr>
      <vt:lpstr>Cost Summary by Category</vt:lpstr>
      <vt:lpstr>Rate Schedules</vt:lpstr>
      <vt:lpstr>PA Items with Category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Lacey-Younge, Kate, ENV</dc:creator>
  <cp:keywords/>
  <dc:description/>
  <cp:lastModifiedBy>Ferguson, Samantha, ENV</cp:lastModifiedBy>
  <cp:revision/>
  <cp:lastPrinted>2025-11-07T15:21:47Z</cp:lastPrinted>
  <dcterms:created xsi:type="dcterms:W3CDTF">2025-01-23T20:05:22Z</dcterms:created>
  <dcterms:modified xsi:type="dcterms:W3CDTF">2026-03-25T16:14:07Z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0x0101002B10E6CA20CF714CB023B983C286B8B0</vt:lpwstr>
  </property>
</Properties>
</file>