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.sharepoint.com/sites/OAI/Shared Documents/EIB Hearing 21-27 (R)/Hearing/New exhibits to introduce/"/>
    </mc:Choice>
  </mc:AlternateContent>
  <xr:revisionPtr revIDLastSave="0" documentId="8_{3B9F8364-9B2E-49EC-96DC-05C6B4B8317E}" xr6:coauthVersionLast="45" xr6:coauthVersionMax="45" xr10:uidLastSave="{00000000-0000-0000-0000-000000000000}"/>
  <bookViews>
    <workbookView xWindow="3510" yWindow="1215" windowWidth="25095" windowHeight="14985" xr2:uid="{49527613-FCEF-422E-8038-09E4505FE1C3}"/>
  </bookViews>
  <sheets>
    <sheet name="Single Tank Cost" sheetId="1" r:id="rId1"/>
  </sheets>
  <externalReferences>
    <externalReference r:id="rId2"/>
  </externalReferences>
  <definedNames>
    <definedName name="C_E_Table" localSheetId="0">'Single Tank Cost'!$A$36:$C$43</definedName>
    <definedName name="C_E_Table">'[1]Cost Factors'!$A$36:$C$42</definedName>
    <definedName name="Combustor" localSheetId="0">'Single Tank Cost'!$E$6</definedName>
    <definedName name="Combustor">'[1]Cost Factors'!$E$6</definedName>
    <definedName name="Combustor_Cost" localSheetId="0">'Single Tank Cost'!$C$20</definedName>
    <definedName name="CRF" localSheetId="0">'Single Tank Cost'!$E$27</definedName>
    <definedName name="CRF">'[1]Cost Factors'!$E$27</definedName>
    <definedName name="group_by">#REF!</definedName>
    <definedName name="Midpoint_Ranges" localSheetId="0">'Single Tank Cost'!$C$36:$C$43</definedName>
    <definedName name="O_n_M" localSheetId="0">'Single Tank Cost'!$E$14</definedName>
    <definedName name="O_n_M">'[1]Cost Factors'!$E$14</definedName>
    <definedName name="Tank_Retro" localSheetId="0">'Single Tank Cost'!$E$11</definedName>
    <definedName name="Tank_Retro">'[1]Cost Factors'!$E$11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8" i="1"/>
  <c r="C9" i="1"/>
  <c r="C10" i="1"/>
  <c r="E27" i="1"/>
  <c r="E6" i="1"/>
  <c r="E11" i="1"/>
  <c r="C14" i="1"/>
  <c r="C15" i="1"/>
  <c r="C16" i="1"/>
  <c r="C17" i="1"/>
  <c r="C18" i="1"/>
  <c r="E14" i="1"/>
  <c r="E20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D36" i="1"/>
  <c r="C36" i="1"/>
  <c r="C12" i="1"/>
  <c r="B23" i="1"/>
  <c r="B27" i="1"/>
  <c r="C19" i="1"/>
  <c r="C20" i="1"/>
  <c r="G7" i="1"/>
</calcChain>
</file>

<file path=xl/sharedStrings.xml><?xml version="1.0" encoding="utf-8"?>
<sst xmlns="http://schemas.openxmlformats.org/spreadsheetml/2006/main" count="53" uniqueCount="50">
  <si>
    <t>Total Capital Investment and Total Annual Costs of a Combustor to Control Storage Tank VOC Emissions</t>
  </si>
  <si>
    <t>Costs are scaled from 2012$ to 2019$ using the Chemical Engineering Plant Cost Index (CEPCI) values for 2012 (584.6) and 2019 (607.5).</t>
  </si>
  <si>
    <t>Cost elements to install a combustion control on a tank battery.</t>
  </si>
  <si>
    <r>
      <t xml:space="preserve">Cost elements to install a combustion control at a tank battery with a </t>
    </r>
    <r>
      <rPr>
        <b/>
        <sz val="11"/>
        <color rgb="FF000000"/>
        <rFont val="Calibri"/>
        <family val="2"/>
      </rPr>
      <t>single  tank</t>
    </r>
    <r>
      <rPr>
        <sz val="11"/>
        <color rgb="FF000000"/>
        <rFont val="Calibri"/>
        <family val="2"/>
      </rPr>
      <t>; in this case, the combustor's costs are separated from the tank retrofit costs.</t>
    </r>
  </si>
  <si>
    <t>Capital Cost Items</t>
  </si>
  <si>
    <t>2012$</t>
  </si>
  <si>
    <t>2019$</t>
  </si>
  <si>
    <t>Annualized Combustor Cost</t>
  </si>
  <si>
    <t>Combustor</t>
  </si>
  <si>
    <t>Valor</t>
  </si>
  <si>
    <r>
      <t>Note: Value for 48" 23 MSCFD @ 10 oz/in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 xml:space="preserve"> combustor cost is from Table 6 in Appendix A-2, of NMOGA direct testimony of Adam Meyer Valor EPC of Storage Vessels.</t>
    </r>
  </si>
  <si>
    <t>Freight and Design</t>
  </si>
  <si>
    <t>Auto Ignitor</t>
  </si>
  <si>
    <t>Surveillance System</t>
  </si>
  <si>
    <t>Combustor Installation</t>
  </si>
  <si>
    <r>
      <t xml:space="preserve">Annualized Tank </t>
    </r>
    <r>
      <rPr>
        <b/>
        <sz val="11"/>
        <color rgb="FF000000"/>
        <rFont val="Calibri"/>
        <family val="2"/>
      </rPr>
      <t>Replacement</t>
    </r>
    <r>
      <rPr>
        <sz val="11"/>
        <color rgb="FF000000"/>
        <rFont val="Calibri"/>
        <family val="2"/>
      </rPr>
      <t xml:space="preserve"> Cost</t>
    </r>
  </si>
  <si>
    <r>
      <t xml:space="preserve">Storage Vessel </t>
    </r>
    <r>
      <rPr>
        <b/>
        <sz val="11"/>
        <color rgb="FF000000"/>
        <rFont val="Calibri"/>
        <family val="2"/>
      </rPr>
      <t>Replacement</t>
    </r>
  </si>
  <si>
    <t>Note: Value for 300 or 400 bbl tank replacement cost is from Table 7 in Appendix A-2, of NMOGA direct testimony of Adam Meyer Valor EPC of Storage Vessels.</t>
  </si>
  <si>
    <t>Total Capital Investment</t>
  </si>
  <si>
    <t>Annual Cost Items</t>
  </si>
  <si>
    <t>Annual O&amp;M</t>
  </si>
  <si>
    <t>Operating Labor</t>
  </si>
  <si>
    <t>Maintenance Labor</t>
  </si>
  <si>
    <t>Non-Labor Maintenance</t>
  </si>
  <si>
    <t>Pilot Fuel</t>
  </si>
  <si>
    <t>Data Management</t>
  </si>
  <si>
    <t>Capital Recovery ($/yr)</t>
  </si>
  <si>
    <t>Total Annual Cost ($/yr)</t>
  </si>
  <si>
    <t>Annualized Cost</t>
  </si>
  <si>
    <t>Price</t>
  </si>
  <si>
    <t>$</t>
  </si>
  <si>
    <t>Interest Rate</t>
  </si>
  <si>
    <t>(decimal)</t>
  </si>
  <si>
    <t>Assumed 3.25% interest and 15 year life for this analysis.</t>
  </si>
  <si>
    <t>Time period</t>
  </si>
  <si>
    <t>(years)</t>
  </si>
  <si>
    <t>Based on the bank prime loan rate reported by the Federal Reserve at https://www.federalreserve.gov/releases/h15/
Accessed on March 8, 2021.</t>
  </si>
  <si>
    <r>
      <t>Formula = Annualized Cost = (Price x Interest Rate) / ( 1 - ( 1 + Interest Rate)</t>
    </r>
    <r>
      <rPr>
        <vertAlign val="superscript"/>
        <sz val="11"/>
        <color theme="1"/>
        <rFont val="Calibri"/>
        <family val="2"/>
        <scheme val="minor"/>
      </rPr>
      <t xml:space="preserve">-n </t>
    </r>
    <r>
      <rPr>
        <sz val="11"/>
        <color rgb="FF000000"/>
        <rFont val="Calibri"/>
        <family val="2"/>
      </rPr>
      <t xml:space="preserve"> )</t>
    </r>
  </si>
  <si>
    <t xml:space="preserve">Annualized cost: </t>
  </si>
  <si>
    <t>CRF:</t>
  </si>
  <si>
    <t>Reference: Table 4-5. Total Capital Investment and Total Annual Costs of a Combustor. From Control Techniques Guidelines for the Oil and Natural Gas Industry. October 2016. EPA-453/B-16-001</t>
  </si>
  <si>
    <t>Originally from the U.S. Environmental Protection Agency. Oil and Natural Gas Sector: Standards of Performance for Crude Oil and Natural Gas Production, Transmission, and Distribution - Background Supplemental Technical Support Document for the Final New Source Performance Standards. April 2012. EPA Docket Number EPA-HQ-OAR-2010-0505-4550.</t>
  </si>
  <si>
    <t>Cost per ton of VOC reduced</t>
  </si>
  <si>
    <t>Table 4-6 from the 2016 CTG. Cost of Routing Emissions from an Existing Uncontrolled Storage Vessel to a Combustion Device ($/ton of VOC Reduced)</t>
  </si>
  <si>
    <t>Uncontrolled Storage Vessel Emissions</t>
  </si>
  <si>
    <t>Cost per Ton of VOC Reduced</t>
  </si>
  <si>
    <t>Updated</t>
  </si>
  <si>
    <t>(tpy)</t>
  </si>
  <si>
    <t>(2012$)</t>
  </si>
  <si>
    <t>(2019$)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</si>
</sst>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#,##0.0000"/>
  </numFmts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6" fontId="0" fillId="0" borderId="0" xfId="0" applyNumberFormat="1"/>
    <xf numFmtId="0" fontId="0" fillId="0" borderId="1" xfId="0" applyBorder="1"/>
    <xf numFmtId="164" fontId="0" fillId="0" borderId="0" xfId="1" applyNumberFormat="1" applyFont="1" applyFill="1"/>
    <xf numFmtId="164" fontId="0" fillId="2" borderId="0" xfId="1" applyNumberFormat="1" applyFont="1" applyFill="1"/>
    <xf numFmtId="0" fontId="1" fillId="0" borderId="0" xfId="0" applyFont="1"/>
    <xf numFmtId="164" fontId="0" fillId="2" borderId="2" xfId="0" applyNumberFormat="1" applyFill="1" applyBorder="1"/>
    <xf numFmtId="164" fontId="0" fillId="0" borderId="0" xfId="1" quotePrefix="1" applyNumberFormat="1" applyFont="1" applyFill="1"/>
    <xf numFmtId="0" fontId="0" fillId="0" borderId="2" xfId="0" applyBorder="1"/>
    <xf numFmtId="164" fontId="0" fillId="2" borderId="0" xfId="1" quotePrefix="1" applyNumberFormat="1" applyFont="1" applyFill="1"/>
    <xf numFmtId="44" fontId="0" fillId="0" borderId="0" xfId="0" applyNumberFormat="1"/>
    <xf numFmtId="0" fontId="1" fillId="2" borderId="2" xfId="0" applyFont="1" applyFill="1" applyBorder="1"/>
    <xf numFmtId="0" fontId="0" fillId="2" borderId="0" xfId="0" applyFill="1"/>
    <xf numFmtId="0" fontId="1" fillId="2" borderId="0" xfId="0" applyFont="1" applyFill="1"/>
    <xf numFmtId="44" fontId="0" fillId="2" borderId="2" xfId="0" applyNumberFormat="1" applyFill="1" applyBorder="1"/>
    <xf numFmtId="164" fontId="0" fillId="2" borderId="3" xfId="0" applyNumberFormat="1" applyFill="1" applyBorder="1"/>
    <xf numFmtId="44" fontId="0" fillId="0" borderId="4" xfId="0" applyNumberFormat="1" applyBorder="1"/>
    <xf numFmtId="0" fontId="0" fillId="0" borderId="4" xfId="0" applyBorder="1"/>
    <xf numFmtId="3" fontId="0" fillId="0" borderId="0" xfId="0" quotePrefix="1" applyNumberFormat="1"/>
    <xf numFmtId="165" fontId="0" fillId="0" borderId="0" xfId="0" quotePrefix="1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6" fontId="0" fillId="0" borderId="0" xfId="0" quotePrefix="1" applyNumberFormat="1" applyAlignment="1">
      <alignment horizontal="center"/>
    </xf>
    <xf numFmtId="6" fontId="0" fillId="0" borderId="0" xfId="0" applyNumberFormat="1" applyAlignment="1">
      <alignment horizontal="center"/>
    </xf>
    <xf numFmtId="164" fontId="0" fillId="0" borderId="0" xfId="1" applyNumberFormat="1" applyFont="1" applyFill="1" applyAlignment="1">
      <alignment horizontal="center"/>
    </xf>
    <xf numFmtId="164" fontId="0" fillId="2" borderId="0" xfId="0" applyNumberFormat="1" applyFill="1"/>
    <xf numFmtId="16" fontId="0" fillId="0" borderId="0" xfId="0" applyNumberFormat="1"/>
    <xf numFmtId="164" fontId="0" fillId="0" borderId="0" xfId="0" applyNumberFormat="1"/>
    <xf numFmtId="0" fontId="0" fillId="0" borderId="0" xfId="0" quotePrefix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orage-Tanks-Reductions-and-Costs-VOC-9-19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Tanks-VOC_Orig.Data"/>
      <sheetName val="Tanks-VOC_Sorted Data"/>
      <sheetName val="County + Portables"/>
      <sheetName val="Uncontrolled and Unregulated"/>
      <sheetName val="Uncont-Unreg Capital $$"/>
      <sheetName val="Reductions"/>
      <sheetName val="Costs"/>
      <sheetName val="Cost Factors"/>
      <sheetName val="Single Tank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E6">
            <v>3781.0629626386385</v>
          </cell>
        </row>
        <row r="11">
          <cell r="E11">
            <v>6092.0380728874761</v>
          </cell>
        </row>
        <row r="14">
          <cell r="E14">
            <v>14658.561409510774</v>
          </cell>
        </row>
        <row r="27">
          <cell r="E27">
            <v>8.5288579705928444E-2</v>
          </cell>
        </row>
        <row r="36">
          <cell r="A36">
            <v>2</v>
          </cell>
          <cell r="B36">
            <v>13260</v>
          </cell>
          <cell r="C36">
            <v>13779.42182689018</v>
          </cell>
        </row>
        <row r="37">
          <cell r="A37">
            <v>4</v>
          </cell>
          <cell r="B37">
            <v>6630</v>
          </cell>
          <cell r="C37">
            <v>6889.7109134450902</v>
          </cell>
        </row>
        <row r="38">
          <cell r="A38">
            <v>6</v>
          </cell>
          <cell r="B38">
            <v>4420</v>
          </cell>
          <cell r="C38">
            <v>4593.1406089633938</v>
          </cell>
        </row>
        <row r="39">
          <cell r="A39">
            <v>8</v>
          </cell>
          <cell r="B39">
            <v>3315</v>
          </cell>
          <cell r="C39">
            <v>3444.8554567225451</v>
          </cell>
        </row>
        <row r="40">
          <cell r="A40">
            <v>10</v>
          </cell>
          <cell r="B40">
            <v>2652</v>
          </cell>
          <cell r="C40">
            <v>2755.8843653780364</v>
          </cell>
        </row>
        <row r="41">
          <cell r="A41">
            <v>12</v>
          </cell>
          <cell r="B41">
            <v>2411</v>
          </cell>
          <cell r="C41">
            <v>2505.4438932603489</v>
          </cell>
        </row>
        <row r="42">
          <cell r="A42">
            <v>25</v>
          </cell>
          <cell r="B42">
            <v>2210</v>
          </cell>
          <cell r="C42">
            <v>2296.5703044816969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5CFF-1A3A-459E-B9AF-DE200AE3A2CA}">
  <dimension ref="A1:N43"/>
  <sheetViews>
    <sheetView tabSelected="1" topLeftCell="A3" zoomScale="130" zoomScaleNormal="130" workbookViewId="0">
      <selection activeCell="A11" sqref="A11"/>
    </sheetView>
  </sheetViews>
  <sheetFormatPr defaultRowHeight="15" x14ac:dyDescent="0.25"/>
  <cols>
    <col min="1" max="1" width="27.7109375" customWidth="1"/>
    <col min="2" max="2" width="15.85546875" customWidth="1"/>
    <col min="3" max="3" width="12.140625" bestFit="1" customWidth="1"/>
    <col min="4" max="4" width="11.140625" bestFit="1" customWidth="1"/>
    <col min="5" max="5" width="16.85546875" customWidth="1"/>
    <col min="7" max="7" width="10.85546875" bestFit="1" customWidth="1"/>
    <col min="15" max="15" width="12.140625" bestFit="1" customWidth="1"/>
  </cols>
  <sheetData>
    <row r="1" spans="1:14" x14ac:dyDescent="0.25">
      <c r="A1" t="s">
        <v>0</v>
      </c>
    </row>
    <row r="2" spans="1:14" ht="10.5" customHeight="1" x14ac:dyDescent="0.25"/>
    <row r="3" spans="1:14" x14ac:dyDescent="0.25">
      <c r="A3" t="s">
        <v>1</v>
      </c>
      <c r="N3" s="1"/>
    </row>
    <row r="4" spans="1:14" ht="45" customHeight="1" thickBot="1" x14ac:dyDescent="0.3">
      <c r="A4" t="s">
        <v>2</v>
      </c>
      <c r="E4" s="29" t="s">
        <v>3</v>
      </c>
      <c r="F4" s="30"/>
      <c r="G4" s="30"/>
      <c r="H4" s="30"/>
      <c r="I4" s="30"/>
      <c r="J4" s="30"/>
      <c r="N4" s="1"/>
    </row>
    <row r="5" spans="1:14" x14ac:dyDescent="0.25">
      <c r="A5" t="s">
        <v>4</v>
      </c>
      <c r="B5" t="s">
        <v>5</v>
      </c>
      <c r="C5" t="s">
        <v>6</v>
      </c>
      <c r="E5" s="2" t="s">
        <v>7</v>
      </c>
    </row>
    <row r="6" spans="1:14" ht="17.25" x14ac:dyDescent="0.25">
      <c r="A6" t="s">
        <v>8</v>
      </c>
      <c r="B6" s="3">
        <v>18169</v>
      </c>
      <c r="C6" s="4">
        <v>18100</v>
      </c>
      <c r="D6" s="5" t="s">
        <v>9</v>
      </c>
      <c r="E6" s="6">
        <f>SUM(C6:C10)*CRF</f>
        <v>2791.7154380498691</v>
      </c>
      <c r="G6" s="5" t="s">
        <v>10</v>
      </c>
    </row>
    <row r="7" spans="1:14" x14ac:dyDescent="0.25">
      <c r="A7" t="s">
        <v>11</v>
      </c>
      <c r="B7" s="3">
        <v>1648</v>
      </c>
      <c r="C7" s="7">
        <f>B7*607.5/584.6</f>
        <v>1712.5555935682517</v>
      </c>
      <c r="E7" s="8"/>
      <c r="G7" s="9">
        <f>B6*607.5/584.6</f>
        <v>18880.717584673279</v>
      </c>
    </row>
    <row r="8" spans="1:14" x14ac:dyDescent="0.25">
      <c r="A8" t="s">
        <v>12</v>
      </c>
      <c r="B8" s="3">
        <v>1648</v>
      </c>
      <c r="C8" s="3">
        <f t="shared" ref="C8:C18" si="0">B8*607.5/584.6</f>
        <v>1712.5555935682517</v>
      </c>
      <c r="E8" s="8"/>
      <c r="G8" s="10"/>
    </row>
    <row r="9" spans="1:14" x14ac:dyDescent="0.25">
      <c r="A9" t="s">
        <v>13</v>
      </c>
      <c r="B9" s="3">
        <v>3805</v>
      </c>
      <c r="C9" s="3">
        <f t="shared" si="0"/>
        <v>3954.0497776257266</v>
      </c>
      <c r="E9" s="8"/>
      <c r="G9" s="10"/>
    </row>
    <row r="10" spans="1:14" x14ac:dyDescent="0.25">
      <c r="A10" t="s">
        <v>14</v>
      </c>
      <c r="B10" s="3">
        <v>6980</v>
      </c>
      <c r="C10" s="3">
        <f t="shared" si="0"/>
        <v>7253.4211426616484</v>
      </c>
      <c r="E10" s="11" t="s">
        <v>15</v>
      </c>
      <c r="F10" s="12"/>
      <c r="G10" s="12"/>
    </row>
    <row r="11" spans="1:14" x14ac:dyDescent="0.25">
      <c r="A11" s="13" t="s">
        <v>16</v>
      </c>
      <c r="B11" s="3">
        <v>68736</v>
      </c>
      <c r="C11" s="4">
        <v>18000</v>
      </c>
      <c r="D11" s="5" t="s">
        <v>9</v>
      </c>
      <c r="E11" s="14">
        <f>C11*CRF</f>
        <v>1535.1944347067119</v>
      </c>
      <c r="G11" s="5" t="s">
        <v>17</v>
      </c>
    </row>
    <row r="12" spans="1:14" x14ac:dyDescent="0.25">
      <c r="A12" t="s">
        <v>18</v>
      </c>
      <c r="B12" s="3">
        <v>100986</v>
      </c>
      <c r="C12" s="4">
        <f>SUM(C6:C11)</f>
        <v>50732.582107423877</v>
      </c>
      <c r="E12" s="8"/>
    </row>
    <row r="13" spans="1:14" x14ac:dyDescent="0.25">
      <c r="A13" t="s">
        <v>19</v>
      </c>
      <c r="B13" s="3"/>
      <c r="C13" s="3"/>
      <c r="E13" s="8" t="s">
        <v>20</v>
      </c>
    </row>
    <row r="14" spans="1:14" x14ac:dyDescent="0.25">
      <c r="A14" t="s">
        <v>21</v>
      </c>
      <c r="B14" s="3">
        <v>5155</v>
      </c>
      <c r="C14" s="3">
        <f>B14*607.5/584.6</f>
        <v>5356.932090318166</v>
      </c>
      <c r="E14" s="6">
        <f>SUM(C14:C18)</f>
        <v>14658.561409510774</v>
      </c>
    </row>
    <row r="15" spans="1:14" x14ac:dyDescent="0.25">
      <c r="A15" t="s">
        <v>22</v>
      </c>
      <c r="B15" s="3">
        <v>4160</v>
      </c>
      <c r="C15" s="3">
        <f t="shared" si="0"/>
        <v>4322.955867259665</v>
      </c>
      <c r="E15" s="8"/>
    </row>
    <row r="16" spans="1:14" x14ac:dyDescent="0.25">
      <c r="A16" t="s">
        <v>23</v>
      </c>
      <c r="B16" s="3">
        <v>2197</v>
      </c>
      <c r="C16" s="3">
        <f t="shared" si="0"/>
        <v>2283.0610673965102</v>
      </c>
      <c r="E16" s="8"/>
    </row>
    <row r="17" spans="1:10" x14ac:dyDescent="0.25">
      <c r="A17" t="s">
        <v>24</v>
      </c>
      <c r="B17" s="3">
        <v>1537</v>
      </c>
      <c r="C17" s="3">
        <f t="shared" si="0"/>
        <v>1597.207492302429</v>
      </c>
      <c r="E17" s="8"/>
    </row>
    <row r="18" spans="1:10" x14ac:dyDescent="0.25">
      <c r="A18" t="s">
        <v>25</v>
      </c>
      <c r="B18" s="3">
        <v>1057</v>
      </c>
      <c r="C18" s="3">
        <f t="shared" si="0"/>
        <v>1098.4048922340062</v>
      </c>
      <c r="E18" s="8"/>
    </row>
    <row r="19" spans="1:10" x14ac:dyDescent="0.25">
      <c r="A19" t="s">
        <v>26</v>
      </c>
      <c r="B19" s="3">
        <v>11088</v>
      </c>
      <c r="C19" s="4">
        <f>B27</f>
        <v>4326.9098727565797</v>
      </c>
      <c r="E19" s="8"/>
    </row>
    <row r="20" spans="1:10" ht="15.75" thickBot="1" x14ac:dyDescent="0.3">
      <c r="A20" t="s">
        <v>27</v>
      </c>
      <c r="B20" s="3">
        <v>25194</v>
      </c>
      <c r="C20" s="4">
        <f>SUM(C14:C19)</f>
        <v>18985.471282267354</v>
      </c>
      <c r="E20" s="15">
        <f>SUM(E6,E11,E14)</f>
        <v>18985.471282267354</v>
      </c>
    </row>
    <row r="22" spans="1:10" x14ac:dyDescent="0.25">
      <c r="A22" t="s">
        <v>28</v>
      </c>
    </row>
    <row r="23" spans="1:10" x14ac:dyDescent="0.25">
      <c r="A23" t="s">
        <v>29</v>
      </c>
      <c r="B23" s="16">
        <f>C12</f>
        <v>50732.582107423877</v>
      </c>
      <c r="C23" t="s">
        <v>30</v>
      </c>
    </row>
    <row r="24" spans="1:10" x14ac:dyDescent="0.25">
      <c r="A24" t="s">
        <v>31</v>
      </c>
      <c r="B24" s="17">
        <v>3.2500000000000001E-2</v>
      </c>
      <c r="C24" t="s">
        <v>32</v>
      </c>
      <c r="E24" t="s">
        <v>33</v>
      </c>
    </row>
    <row r="25" spans="1:10" ht="51.75" customHeight="1" x14ac:dyDescent="0.25">
      <c r="A25" t="s">
        <v>34</v>
      </c>
      <c r="B25" s="17">
        <v>15</v>
      </c>
      <c r="C25" t="s">
        <v>35</v>
      </c>
      <c r="E25" s="31" t="s">
        <v>36</v>
      </c>
      <c r="F25" s="31"/>
      <c r="G25" s="31"/>
      <c r="H25" s="31"/>
      <c r="I25" s="31"/>
      <c r="J25" s="31"/>
    </row>
    <row r="26" spans="1:10" ht="17.25" x14ac:dyDescent="0.25">
      <c r="A26" t="s">
        <v>37</v>
      </c>
    </row>
    <row r="27" spans="1:10" x14ac:dyDescent="0.25">
      <c r="A27" t="s">
        <v>38</v>
      </c>
      <c r="B27" s="18">
        <f>B23*B24/(1-(1+B24)^-B25)</f>
        <v>4326.9098727565797</v>
      </c>
      <c r="D27" t="s">
        <v>39</v>
      </c>
      <c r="E27" s="19">
        <f>B24/(1-(1+B24)^-B25)</f>
        <v>8.5288579705928444E-2</v>
      </c>
    </row>
    <row r="28" spans="1:10" ht="8.25" customHeight="1" x14ac:dyDescent="0.25"/>
    <row r="29" spans="1:10" ht="22.5" customHeight="1" x14ac:dyDescent="0.25">
      <c r="A29" s="32" t="s">
        <v>40</v>
      </c>
      <c r="B29" s="32"/>
      <c r="C29" s="32"/>
      <c r="D29" s="32"/>
      <c r="E29" s="32"/>
      <c r="F29" s="32"/>
      <c r="G29" s="32"/>
      <c r="H29" s="32"/>
      <c r="I29" s="32"/>
      <c r="J29" s="32"/>
    </row>
    <row r="30" spans="1:10" ht="15" customHeight="1" x14ac:dyDescent="0.25">
      <c r="A30" s="33" t="s">
        <v>41</v>
      </c>
      <c r="B30" s="31"/>
      <c r="C30" s="31"/>
      <c r="D30" s="31"/>
      <c r="E30" s="31"/>
      <c r="F30" s="31"/>
      <c r="G30" s="31"/>
      <c r="H30" s="31"/>
      <c r="I30" s="31"/>
      <c r="J30" s="31"/>
    </row>
    <row r="31" spans="1:10" ht="12" customHeight="1" x14ac:dyDescent="0.25"/>
    <row r="32" spans="1:10" x14ac:dyDescent="0.25">
      <c r="A32" t="s">
        <v>42</v>
      </c>
    </row>
    <row r="33" spans="1:12" x14ac:dyDescent="0.25">
      <c r="A33" t="s">
        <v>43</v>
      </c>
    </row>
    <row r="34" spans="1:12" ht="45" x14ac:dyDescent="0.25">
      <c r="A34" s="20" t="s">
        <v>44</v>
      </c>
      <c r="B34" s="20" t="s">
        <v>45</v>
      </c>
      <c r="C34" s="20" t="s">
        <v>45</v>
      </c>
      <c r="D34" s="20" t="s">
        <v>46</v>
      </c>
      <c r="I34" s="20"/>
      <c r="J34" s="20"/>
    </row>
    <row r="35" spans="1:12" x14ac:dyDescent="0.25">
      <c r="A35" s="21" t="s">
        <v>47</v>
      </c>
      <c r="B35" s="22" t="s">
        <v>48</v>
      </c>
      <c r="C35" s="21" t="s">
        <v>49</v>
      </c>
      <c r="D35" s="21" t="s">
        <v>49</v>
      </c>
      <c r="J35" s="22"/>
      <c r="K35" s="21"/>
    </row>
    <row r="36" spans="1:12" x14ac:dyDescent="0.25">
      <c r="A36" s="21">
        <v>2</v>
      </c>
      <c r="B36" s="23">
        <v>13260</v>
      </c>
      <c r="C36" s="24">
        <f t="shared" ref="C36:C43" si="1">B36*607.5/584.6</f>
        <v>13779.42182689018</v>
      </c>
      <c r="D36" s="25">
        <f>E$20/(A36*0.95)</f>
        <v>9992.3533064565017</v>
      </c>
      <c r="E36" s="26"/>
      <c r="J36" s="1"/>
      <c r="L36" s="27"/>
    </row>
    <row r="37" spans="1:12" x14ac:dyDescent="0.25">
      <c r="A37" s="21">
        <v>3</v>
      </c>
      <c r="B37" s="23"/>
      <c r="C37" s="24"/>
      <c r="D37" s="25">
        <f t="shared" ref="D37:D43" si="2">E$20/(A37*0.95)</f>
        <v>6661.5688709710021</v>
      </c>
      <c r="E37" s="26"/>
      <c r="J37" s="1"/>
      <c r="L37" s="27"/>
    </row>
    <row r="38" spans="1:12" x14ac:dyDescent="0.25">
      <c r="A38" s="21">
        <v>4</v>
      </c>
      <c r="B38" s="23">
        <v>6630</v>
      </c>
      <c r="C38" s="24">
        <f t="shared" si="1"/>
        <v>6889.7109134450902</v>
      </c>
      <c r="D38" s="25">
        <f t="shared" si="2"/>
        <v>4996.1766532282509</v>
      </c>
      <c r="J38" s="1"/>
      <c r="L38" s="27"/>
    </row>
    <row r="39" spans="1:12" x14ac:dyDescent="0.25">
      <c r="A39" s="21">
        <v>6</v>
      </c>
      <c r="B39" s="23">
        <v>4420</v>
      </c>
      <c r="C39" s="24">
        <f t="shared" si="1"/>
        <v>4593.1406089633938</v>
      </c>
      <c r="D39" s="25">
        <f t="shared" si="2"/>
        <v>3330.784435485501</v>
      </c>
      <c r="J39" s="1"/>
      <c r="L39" s="27"/>
    </row>
    <row r="40" spans="1:12" x14ac:dyDescent="0.25">
      <c r="A40" s="21">
        <v>8</v>
      </c>
      <c r="B40" s="23">
        <v>3315</v>
      </c>
      <c r="C40" s="24">
        <f t="shared" si="1"/>
        <v>3444.8554567225451</v>
      </c>
      <c r="D40" s="25">
        <f t="shared" si="2"/>
        <v>2498.0883266141254</v>
      </c>
      <c r="J40" s="1"/>
      <c r="L40" s="27"/>
    </row>
    <row r="41" spans="1:12" x14ac:dyDescent="0.25">
      <c r="A41" s="21">
        <v>10</v>
      </c>
      <c r="B41" s="23">
        <v>2652</v>
      </c>
      <c r="C41" s="24">
        <f t="shared" si="1"/>
        <v>2755.8843653780364</v>
      </c>
      <c r="D41" s="25">
        <f t="shared" si="2"/>
        <v>1998.4706612913003</v>
      </c>
      <c r="J41" s="1"/>
      <c r="L41" s="27"/>
    </row>
    <row r="42" spans="1:12" x14ac:dyDescent="0.25">
      <c r="A42" s="21">
        <v>12</v>
      </c>
      <c r="B42" s="23">
        <v>2411</v>
      </c>
      <c r="C42" s="24">
        <f t="shared" si="1"/>
        <v>2505.4438932603489</v>
      </c>
      <c r="D42" s="25">
        <f t="shared" si="2"/>
        <v>1665.3922177427505</v>
      </c>
      <c r="J42" s="1"/>
      <c r="L42" s="27"/>
    </row>
    <row r="43" spans="1:12" x14ac:dyDescent="0.25">
      <c r="A43" s="21">
        <v>25</v>
      </c>
      <c r="B43" s="23">
        <v>2210</v>
      </c>
      <c r="C43" s="24">
        <f t="shared" si="1"/>
        <v>2296.5703044816969</v>
      </c>
      <c r="D43" s="25">
        <f t="shared" si="2"/>
        <v>799.38826451652017</v>
      </c>
      <c r="E43" s="28"/>
      <c r="J43" s="1"/>
      <c r="L43" s="27"/>
    </row>
  </sheetData>
  <mergeCells count="4">
    <mergeCell ref="E4:J4"/>
    <mergeCell ref="E25:J25"/>
    <mergeCell ref="A29:J29"/>
    <mergeCell ref="A30:J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350B4A1135B4CA64C7F8064408C00" ma:contentTypeVersion="11" ma:contentTypeDescription="Create a new document." ma:contentTypeScope="" ma:versionID="509e7986f6744cff506a13a887807f6d">
  <xsd:schema xmlns:xsd="http://www.w3.org/2001/XMLSchema" xmlns:xs="http://www.w3.org/2001/XMLSchema" xmlns:p="http://schemas.microsoft.com/office/2006/metadata/properties" xmlns:ns2="cea519a0-2b36-4a43-a7f4-68374cc884ad" xmlns:ns3="7b43ec39-62cf-431e-bf41-7f9f09b9f050" targetNamespace="http://schemas.microsoft.com/office/2006/metadata/properties" ma:root="true" ma:fieldsID="4764727c8a1ec72ecf13d4ac80247d6f" ns2:_="" ns3:_="">
    <xsd:import namespace="cea519a0-2b36-4a43-a7f4-68374cc884ad"/>
    <xsd:import namespace="7b43ec39-62cf-431e-bf41-7f9f09b9f0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519a0-2b36-4a43-a7f4-68374cc88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3ec39-62cf-431e-bf41-7f9f09b9f05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D77431-F39B-4CC7-9199-CAD432E013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a519a0-2b36-4a43-a7f4-68374cc884ad"/>
    <ds:schemaRef ds:uri="7b43ec39-62cf-431e-bf41-7f9f09b9f0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17C197-85F9-4AB7-9B69-C6CC3C22D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868D19-CF64-4C9F-BDAB-B6F4212DE1B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Single Tank Cost</vt:lpstr>
      <vt:lpstr>'Single Tank Cost'!C_E_Table</vt:lpstr>
      <vt:lpstr>'Single Tank Cost'!Combustor</vt:lpstr>
      <vt:lpstr>'Single Tank Cost'!Combustor_Cost</vt:lpstr>
      <vt:lpstr>'Single Tank Cost'!CRF</vt:lpstr>
      <vt:lpstr>'Single Tank Cost'!Midpoint_Ranges</vt:lpstr>
      <vt:lpstr>'Single Tank Cost'!O_n_M</vt:lpstr>
      <vt:lpstr>'Single Tank Cost'!Tank_Retro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Palmer</dc:creator>
  <cp:lastModifiedBy>Lara Katz</cp:lastModifiedBy>
  <dcterms:created xsi:type="dcterms:W3CDTF">2021-09-30T21:24:47Z</dcterms:created>
  <dcterms:modified xsi:type="dcterms:W3CDTF">2021-10-01T17:51:45Z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0x010100C55350B4A1135B4CA64C7F8064408C00</vt:lpwstr>
  </property>
</Properties>
</file>