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jordenbischoff.sharepoint.com/sites/HiserJoy/Shared Documents/hiser/Clients/6930.01/EIB/Testimony/Demonstratives/Smitherman/"/>
    </mc:Choice>
  </mc:AlternateContent>
  <xr:revisionPtr revIDLastSave="0" documentId="8_{A2968A53-5FC0-4B79-BF4C-FDDAC98A9BF2}" xr6:coauthVersionLast="47" xr6:coauthVersionMax="47" xr10:uidLastSave="{00000000-0000-0000-0000-000000000000}"/>
  <bookViews>
    <workbookView xWindow="-110" yWindow="-110" windowWidth="25180" windowHeight="16260" xr2:uid="{50AFCB62-33D3-4A37-80AD-F3349CA71475}"/>
  </bookViews>
  <sheets>
    <sheet name="Base" sheetId="3" r:id="rId1"/>
    <sheet name="Incremental"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1" i="4" l="1"/>
  <c r="E40" i="4"/>
  <c r="E39" i="4"/>
  <c r="E37" i="4"/>
  <c r="E36" i="4"/>
  <c r="D41" i="4"/>
  <c r="D40" i="4"/>
  <c r="D39" i="4"/>
  <c r="D37" i="4"/>
  <c r="D36" i="4"/>
  <c r="C41" i="4"/>
  <c r="C40" i="4"/>
  <c r="C39" i="4"/>
  <c r="C37" i="4"/>
  <c r="C36" i="4"/>
  <c r="C60" i="3"/>
  <c r="C59" i="3"/>
  <c r="C58" i="3"/>
  <c r="C57" i="3"/>
  <c r="I20" i="3"/>
  <c r="C32" i="3"/>
  <c r="J20" i="3"/>
  <c r="D32" i="3"/>
  <c r="K20" i="3"/>
  <c r="E32" i="3"/>
  <c r="L20" i="3"/>
  <c r="F32" i="3"/>
  <c r="M20" i="3"/>
  <c r="G32" i="3"/>
  <c r="H32" i="3"/>
  <c r="J32" i="3"/>
  <c r="I21" i="3"/>
  <c r="C33" i="3"/>
  <c r="J21" i="3"/>
  <c r="D33" i="3"/>
  <c r="K21" i="3"/>
  <c r="E33" i="3"/>
  <c r="L21" i="3"/>
  <c r="F33" i="3"/>
  <c r="M21" i="3"/>
  <c r="G33" i="3"/>
  <c r="H33" i="3"/>
  <c r="J33" i="3"/>
  <c r="I22" i="3"/>
  <c r="C34" i="3"/>
  <c r="J22" i="3"/>
  <c r="D34" i="3"/>
  <c r="K22" i="3"/>
  <c r="E34" i="3"/>
  <c r="L22" i="3"/>
  <c r="F34" i="3"/>
  <c r="M22" i="3"/>
  <c r="G34" i="3"/>
  <c r="H34" i="3"/>
  <c r="J34" i="3"/>
  <c r="I23" i="3"/>
  <c r="C35" i="3"/>
  <c r="J23" i="3"/>
  <c r="D35" i="3"/>
  <c r="K23" i="3"/>
  <c r="E35" i="3"/>
  <c r="L23" i="3"/>
  <c r="F35" i="3"/>
  <c r="M23" i="3"/>
  <c r="G35" i="3"/>
  <c r="H35" i="3"/>
  <c r="J35" i="3"/>
  <c r="I24" i="3"/>
  <c r="C36" i="3"/>
  <c r="J24" i="3"/>
  <c r="D36" i="3"/>
  <c r="K24" i="3"/>
  <c r="E36" i="3"/>
  <c r="L24" i="3"/>
  <c r="F36" i="3"/>
  <c r="M24" i="3"/>
  <c r="G36" i="3"/>
  <c r="H36" i="3"/>
  <c r="J36" i="3"/>
  <c r="I25" i="3"/>
  <c r="C37" i="3"/>
  <c r="J25" i="3"/>
  <c r="D37" i="3"/>
  <c r="K25" i="3"/>
  <c r="E37" i="3"/>
  <c r="L25" i="3"/>
  <c r="F37" i="3"/>
  <c r="M25" i="3"/>
  <c r="G37" i="3"/>
  <c r="H37" i="3"/>
  <c r="J37" i="3"/>
  <c r="J38" i="3"/>
  <c r="E50" i="3"/>
  <c r="E60" i="3"/>
  <c r="I32" i="3"/>
  <c r="I33" i="3"/>
  <c r="I34" i="3"/>
  <c r="I35" i="3"/>
  <c r="I36" i="3"/>
  <c r="I37" i="3"/>
  <c r="I38" i="3"/>
  <c r="D50" i="3"/>
  <c r="D60" i="3"/>
  <c r="E49" i="3"/>
  <c r="E59" i="3"/>
  <c r="D49" i="3"/>
  <c r="D59" i="3"/>
  <c r="E48" i="3"/>
  <c r="E58" i="3"/>
  <c r="D48" i="3"/>
  <c r="D58" i="3"/>
  <c r="E47" i="3"/>
  <c r="E57" i="3"/>
  <c r="D47" i="3"/>
  <c r="D57" i="3"/>
  <c r="H38" i="3"/>
  <c r="M26" i="3"/>
  <c r="L26" i="3"/>
  <c r="K26" i="3"/>
  <c r="J26" i="3"/>
  <c r="I26" i="3"/>
</calcChain>
</file>

<file path=xl/sharedStrings.xml><?xml version="1.0" encoding="utf-8"?>
<sst xmlns="http://schemas.openxmlformats.org/spreadsheetml/2006/main" count="162" uniqueCount="87">
  <si>
    <t xml:space="preserve">Equipment </t>
  </si>
  <si>
    <t xml:space="preserve">Average Component Count per Model Plant </t>
  </si>
  <si>
    <t xml:space="preserve">Valves </t>
  </si>
  <si>
    <t xml:space="preserve">Connectors </t>
  </si>
  <si>
    <t xml:space="preserve">Pressure Relief Valves </t>
  </si>
  <si>
    <t xml:space="preserve">Open-Ended Lines </t>
  </si>
  <si>
    <t xml:space="preserve">Separators </t>
  </si>
  <si>
    <t xml:space="preserve">Meters/Piping </t>
  </si>
  <si>
    <t xml:space="preserve">Dehydrators </t>
  </si>
  <si>
    <t xml:space="preserve">Total  </t>
  </si>
  <si>
    <t>Gathering Compressors</t>
  </si>
  <si>
    <t>In-Line Heaters</t>
  </si>
  <si>
    <t xml:space="preserve">Table 9-9. Average Component Count for the Oil and Natural Gas Production Gathering and Boosting Station Model Plant </t>
  </si>
  <si>
    <t>Pressure Relief Valves</t>
  </si>
  <si>
    <t>OpenEnded Lines</t>
  </si>
  <si>
    <t>Model Plant Equipment Count</t>
  </si>
  <si>
    <t>Data Source: EPA/GRI. Methane Emissions from the Natural Gas Industry, Volume 8: Equipment Leaks, Tables 4-4 and 4-7, June 1996. (EPA- 600/R-96-080h).</t>
  </si>
  <si>
    <t>Table 9-10. Estimated Fugitive TOC and VOC Emissions for the Oil and Natural Gas Production Gathering and Boosting Station Model Plant</t>
  </si>
  <si>
    <t xml:space="preserve">Component </t>
  </si>
  <si>
    <t xml:space="preserve">Valve </t>
  </si>
  <si>
    <t xml:space="preserve">OEL </t>
  </si>
  <si>
    <t xml:space="preserve">PRV </t>
  </si>
  <si>
    <t xml:space="preserve">Total </t>
  </si>
  <si>
    <r>
      <t>a</t>
    </r>
    <r>
      <rPr>
        <vertAlign val="superscript"/>
        <sz val="7"/>
        <color rgb="FF000000"/>
        <rFont val="Times New Roman"/>
        <family val="1"/>
      </rPr>
      <t xml:space="preserve">   </t>
    </r>
    <r>
      <rPr>
        <sz val="11"/>
        <color rgb="FF000000"/>
        <rFont val="Times New Roman"/>
        <family val="1"/>
      </rPr>
      <t xml:space="preserve">Component counts from Table 9-9. </t>
    </r>
  </si>
  <si>
    <r>
      <t>b</t>
    </r>
    <r>
      <rPr>
        <vertAlign val="superscript"/>
        <sz val="7"/>
        <color rgb="FF000000"/>
        <rFont val="Times New Roman"/>
        <family val="1"/>
      </rPr>
      <t xml:space="preserve">   </t>
    </r>
    <r>
      <rPr>
        <sz val="11"/>
        <color rgb="FF000000"/>
        <rFont val="Times New Roman"/>
        <family val="1"/>
      </rPr>
      <t xml:space="preserve">TOC emission factors obtained from Table 2-4 for the EPA Equipment Leaks Protocol for components in gas service. </t>
    </r>
  </si>
  <si>
    <r>
      <t>c</t>
    </r>
    <r>
      <rPr>
        <vertAlign val="superscript"/>
        <sz val="7"/>
        <color rgb="FF000000"/>
        <rFont val="Times New Roman"/>
        <family val="1"/>
      </rPr>
      <t xml:space="preserve">   </t>
    </r>
    <r>
      <rPr>
        <sz val="11"/>
        <color rgb="FF000000"/>
        <rFont val="Times New Roman"/>
        <family val="1"/>
      </rPr>
      <t xml:space="preserve">VOC emissions are the baseline which were calculated using 0.193 weight ratio for VOC/TOC obtained from the 2011 Gas Composition Memorandum.  </t>
    </r>
  </si>
  <si>
    <t xml:space="preserve">Model Plant Component Counta </t>
  </si>
  <si>
    <t xml:space="preserve">Component TOC Emission Factor (kg/hr/ component)b </t>
  </si>
  <si>
    <t>VOC Emissions (tons/yr)c</t>
  </si>
  <si>
    <r>
      <t>Average Component Count per Equipment</t>
    </r>
    <r>
      <rPr>
        <b/>
        <vertAlign val="superscript"/>
        <sz val="11"/>
        <color rgb="FF000000"/>
        <rFont val="Calibri"/>
        <family val="2"/>
        <scheme val="minor"/>
      </rPr>
      <t>a</t>
    </r>
    <r>
      <rPr>
        <b/>
        <sz val="11"/>
        <color rgb="FF000000"/>
        <rFont val="Calibri"/>
        <family val="2"/>
        <scheme val="minor"/>
      </rPr>
      <t xml:space="preserve"> </t>
    </r>
  </si>
  <si>
    <t>Tank</t>
  </si>
  <si>
    <t>AGRU</t>
  </si>
  <si>
    <t>Pounds VOC/1,000-scf</t>
  </si>
  <si>
    <t>San Juan</t>
  </si>
  <si>
    <t>Permian</t>
  </si>
  <si>
    <t>Yard Piping</t>
  </si>
  <si>
    <t>Compressors</t>
  </si>
  <si>
    <t>Whole Gas Emission Factors - CSU/DOE</t>
  </si>
  <si>
    <t>Connectors - Flanged</t>
  </si>
  <si>
    <t>Connectors - Threaded</t>
  </si>
  <si>
    <t>Whole Gas (scf/yr)</t>
  </si>
  <si>
    <t>Gathering andBoosting Facility Model Plant Based On 
Colorado State University - Dept. of Energy Study (CSU/DOE) - Gathering and Boosting Compressor Stations</t>
  </si>
  <si>
    <t>Annual</t>
  </si>
  <si>
    <t>Semiannual</t>
  </si>
  <si>
    <t>Quarterly</t>
  </si>
  <si>
    <t>Costs of VOC Reductions - $ per ton of VOC reduced - Gathering and Boosting Sites</t>
  </si>
  <si>
    <t>ERG Estimated</t>
  </si>
  <si>
    <t>Monthly</t>
  </si>
  <si>
    <t>NMOGA Estimated</t>
  </si>
  <si>
    <t>VOC Tons per Year Reduced per Gathering and Boosting Site</t>
  </si>
  <si>
    <t>OGI Inspection Frequency</t>
  </si>
  <si>
    <t>Not Shown</t>
  </si>
  <si>
    <r>
      <t>Monthly</t>
    </r>
    <r>
      <rPr>
        <b/>
        <vertAlign val="superscript"/>
        <sz val="11"/>
        <color theme="1"/>
        <rFont val="Calibri"/>
        <family val="2"/>
        <scheme val="minor"/>
      </rPr>
      <t>a</t>
    </r>
  </si>
  <si>
    <t>OGI Leak Survey VOC Reduction Factors</t>
  </si>
  <si>
    <r>
      <t>Annual</t>
    </r>
    <r>
      <rPr>
        <b/>
        <vertAlign val="superscript"/>
        <sz val="11"/>
        <color theme="1"/>
        <rFont val="Calibri"/>
        <family val="2"/>
        <scheme val="minor"/>
      </rPr>
      <t>a</t>
    </r>
  </si>
  <si>
    <r>
      <t>Semiannual</t>
    </r>
    <r>
      <rPr>
        <b/>
        <vertAlign val="superscript"/>
        <sz val="11"/>
        <color theme="1"/>
        <rFont val="Calibri"/>
        <family val="2"/>
        <scheme val="minor"/>
      </rPr>
      <t>a</t>
    </r>
  </si>
  <si>
    <r>
      <t>Quarterly</t>
    </r>
    <r>
      <rPr>
        <b/>
        <vertAlign val="superscript"/>
        <sz val="11"/>
        <color theme="1"/>
        <rFont val="Calibri"/>
        <family val="2"/>
        <scheme val="minor"/>
      </rPr>
      <t>a</t>
    </r>
  </si>
  <si>
    <r>
      <t>Monthly</t>
    </r>
    <r>
      <rPr>
        <b/>
        <vertAlign val="superscript"/>
        <sz val="11"/>
        <color theme="1"/>
        <rFont val="Calibri"/>
        <family val="2"/>
        <scheme val="minor"/>
      </rPr>
      <t>b</t>
    </r>
  </si>
  <si>
    <r>
      <rPr>
        <vertAlign val="superscript"/>
        <sz val="11"/>
        <color theme="1"/>
        <rFont val="Calibri"/>
        <family val="2"/>
        <scheme val="minor"/>
      </rPr>
      <t>a</t>
    </r>
    <r>
      <rPr>
        <sz val="11"/>
        <color theme="1"/>
        <rFont val="Calibri"/>
        <family val="2"/>
        <scheme val="minor"/>
      </rPr>
      <t xml:space="preserve">The annual, semiannual and quarterly reduction factors are from the 2016 CTG.
</t>
    </r>
    <r>
      <rPr>
        <vertAlign val="superscript"/>
        <sz val="11"/>
        <color theme="1"/>
        <rFont val="Calibri"/>
        <family val="2"/>
        <scheme val="minor"/>
      </rPr>
      <t>b</t>
    </r>
    <r>
      <rPr>
        <sz val="11"/>
        <color theme="1"/>
        <rFont val="Calibri"/>
        <family val="2"/>
        <scheme val="minor"/>
      </rPr>
      <t>The monthly factor is derived from the monthly factor for Method 21 surveys.  There is no available reduction estimate for monthly OGI surveys.</t>
    </r>
  </si>
  <si>
    <r>
      <t>Model Plant Equipment Count</t>
    </r>
    <r>
      <rPr>
        <b/>
        <vertAlign val="superscript"/>
        <sz val="11"/>
        <color rgb="FF000000"/>
        <rFont val="Calibri"/>
        <family val="2"/>
        <scheme val="minor"/>
      </rPr>
      <t>a</t>
    </r>
  </si>
  <si>
    <r>
      <t>Average Component Count per Equipment</t>
    </r>
    <r>
      <rPr>
        <b/>
        <vertAlign val="superscript"/>
        <sz val="11"/>
        <color rgb="FF000000"/>
        <rFont val="Calibri"/>
        <family val="2"/>
        <scheme val="minor"/>
      </rPr>
      <t>b</t>
    </r>
  </si>
  <si>
    <r>
      <t>Average Component Count per Model Plant</t>
    </r>
    <r>
      <rPr>
        <b/>
        <vertAlign val="superscript"/>
        <sz val="11"/>
        <color rgb="FF000000"/>
        <rFont val="Calibri"/>
        <family val="2"/>
        <scheme val="minor"/>
      </rPr>
      <t>c</t>
    </r>
    <r>
      <rPr>
        <b/>
        <sz val="11"/>
        <color rgb="FF000000"/>
        <rFont val="Calibri"/>
        <family val="2"/>
        <scheme val="minor"/>
      </rPr>
      <t xml:space="preserve"> </t>
    </r>
  </si>
  <si>
    <r>
      <rPr>
        <vertAlign val="superscript"/>
        <sz val="11"/>
        <color rgb="FF000000"/>
        <rFont val="Calibri"/>
        <family val="2"/>
        <scheme val="minor"/>
      </rPr>
      <t>a</t>
    </r>
    <r>
      <rPr>
        <sz val="11"/>
        <color rgb="FF000000"/>
        <rFont val="Calibri"/>
        <family val="2"/>
        <scheme val="minor"/>
      </rPr>
      <t xml:space="preserve">From Table-6 in the CSU/DOE gathering and boosting station study; Zimmerle, Daniel, Bennett, Kristine, Vaughn, Timothy, Luck, Ben, Lauderdale, Terri, Keen, Kindal, Harrison, Matthew, Marchese, Anthony, Williams, Laurie, and Allen, David. Charactierization of Methane Emissions from Gathering Compressor Stations: Final Report. United States: N. p., 2019. Web. doi:10.2172/1506681.
</t>
    </r>
    <r>
      <rPr>
        <vertAlign val="superscript"/>
        <sz val="11"/>
        <color rgb="FF000000"/>
        <rFont val="Calibri"/>
        <family val="2"/>
        <scheme val="minor"/>
      </rPr>
      <t>b</t>
    </r>
    <r>
      <rPr>
        <sz val="11"/>
        <color rgb="FF000000"/>
        <rFont val="Calibri"/>
        <family val="2"/>
        <scheme val="minor"/>
      </rPr>
      <t xml:space="preserve">From Tables S3-30 thru S3-35 in the CSU/DOE gathering and boosting station study; Zimmerle, Daniel, Bennett, Kristine, Vaughn, Timothy, Luck, Ben, Lauderdale, Terri, Keen, Kindal, Harrison, Matthew, Marchese, Anthony, Williams, Laurie, and Allen, David. Charactierization of Methane Emissions from Gathering Compressor Stations: Final Report. United States: N. p., 2019. Web. doi:10.2172/1506681.; Supplementary Information Volume 3
</t>
    </r>
    <r>
      <rPr>
        <vertAlign val="superscript"/>
        <sz val="11"/>
        <color rgb="FF000000"/>
        <rFont val="Calibri"/>
        <family val="2"/>
        <scheme val="minor"/>
      </rPr>
      <t>c</t>
    </r>
    <r>
      <rPr>
        <sz val="11"/>
        <color rgb="FF000000"/>
        <rFont val="Calibri"/>
        <family val="2"/>
        <scheme val="minor"/>
      </rPr>
      <t>Calculated: Equipment Count per Model Plantstation X Average Component Count per Equipment</t>
    </r>
  </si>
  <si>
    <r>
      <t>Emissions - scf/year Whole Gas</t>
    </r>
    <r>
      <rPr>
        <b/>
        <vertAlign val="superscript"/>
        <sz val="11"/>
        <color rgb="FF000000"/>
        <rFont val="Calibri"/>
        <family val="2"/>
        <scheme val="minor"/>
      </rPr>
      <t>a</t>
    </r>
  </si>
  <si>
    <r>
      <t>VOC TPY per Station - San Juan</t>
    </r>
    <r>
      <rPr>
        <b/>
        <vertAlign val="superscript"/>
        <sz val="11"/>
        <color theme="1"/>
        <rFont val="Calibri"/>
        <family val="2"/>
        <scheme val="minor"/>
      </rPr>
      <t>b</t>
    </r>
  </si>
  <si>
    <r>
      <t>VOC TPY per Station - Permian</t>
    </r>
    <r>
      <rPr>
        <b/>
        <vertAlign val="superscript"/>
        <sz val="11"/>
        <color theme="1"/>
        <rFont val="Calibri"/>
        <family val="2"/>
        <scheme val="minor"/>
      </rPr>
      <t>c</t>
    </r>
  </si>
  <si>
    <t>aCalculated: Component Counts X Whole Gas Emission Factors from CSU/DOE gathering and boosting station
bCalculated: Whole Gas scf/yr ÷ 1,000 scf/mcf X 7.82 lbs VOC/1,000 scf San Juan Basin ÷ 2,000 lbs/ton 
cCalculated: Whole Gas scf/yr ÷ 1,000 scf/mcf X 19.42 lbs VOC/1,000 scf Permian Basin ÷ 2,000 lbs/ton</t>
  </si>
  <si>
    <r>
      <t>Monthly</t>
    </r>
    <r>
      <rPr>
        <b/>
        <vertAlign val="superscript"/>
        <sz val="10"/>
        <color rgb="FF000000"/>
        <rFont val="Calibri"/>
        <family val="2"/>
      </rPr>
      <t>a</t>
    </r>
  </si>
  <si>
    <t>ERG</t>
  </si>
  <si>
    <t>NMOGA</t>
  </si>
  <si>
    <t>Gathering and Boosting Station - Annual Cost per Station of LDAR Program</t>
  </si>
  <si>
    <r>
      <rPr>
        <b/>
        <vertAlign val="superscript"/>
        <sz val="11"/>
        <color theme="1"/>
        <rFont val="Calibri Light"/>
        <family val="2"/>
        <scheme val="major"/>
      </rPr>
      <t>a</t>
    </r>
    <r>
      <rPr>
        <b/>
        <sz val="11"/>
        <color theme="1"/>
        <rFont val="Calibri Light"/>
        <family val="2"/>
        <scheme val="major"/>
      </rPr>
      <t>For the monthly OGI survey frequency, NMOGA used 90% reduction which is the Method 21 monthly reduction percentage stated by ERG minus the 2% differential for quarterly OGI surveys vs. quarterly Method 21 surveys.</t>
    </r>
  </si>
  <si>
    <t>Monthly Calculated</t>
  </si>
  <si>
    <t>New Mexico</t>
  </si>
  <si>
    <t>Frequency</t>
  </si>
  <si>
    <t xml:space="preserve">Annual to Semiannual </t>
  </si>
  <si>
    <t>Semiannual to Quarterly</t>
  </si>
  <si>
    <t>Quarterly to Monthly</t>
  </si>
  <si>
    <t>Annual to Monthly</t>
  </si>
  <si>
    <t>Incremental Cost per Ton of VOC Reduction</t>
  </si>
  <si>
    <t>ERG Costs &amp; Reductions</t>
  </si>
  <si>
    <t>NMOGA Costs &amp; Reductions</t>
  </si>
  <si>
    <t>Semiannual to Monthly</t>
  </si>
  <si>
    <t>NMOGA's annual cost for monthly LDAR surveys is simply the ERG quarterly cost multiplied by three to account for the increased frequency.  As the frequency of inspection increases the number  of leaks and repairs per survey decreases and repair costs become a smaller part of the overall cost.  NMOGA does not agree with ERG's use of the Colorado Reg. 7 cost for monthly surveys and an assumed 1.5 times the quarterly reduction cost per ton from the 2016 CTG.  There is no basis presented for the 1.5 escallation factor nor for mixing different sources of data.  Using ERG's annual cost for monthly OGI surveys (90% reduction) and a calculated reduction of 8.78 tpy of VOC for monthly surveys yields a cost per ton of reduction of $6,233 rather than the cost per ton of $4,996 shown in ERG's LDAR analysis workbook.  It seems ERG is simply cherry-picking.</t>
  </si>
  <si>
    <r>
      <t>Compressor Service (scf/hr)</t>
    </r>
    <r>
      <rPr>
        <b/>
        <vertAlign val="superscript"/>
        <sz val="11"/>
        <color theme="1"/>
        <rFont val="Calibri"/>
        <family val="2"/>
        <scheme val="minor"/>
      </rPr>
      <t>a</t>
    </r>
  </si>
  <si>
    <r>
      <t>Non-Compressor Service (scf/hr)</t>
    </r>
    <r>
      <rPr>
        <b/>
        <vertAlign val="superscript"/>
        <sz val="11"/>
        <color theme="1"/>
        <rFont val="Calibri"/>
        <family val="2"/>
        <scheme val="minor"/>
      </rPr>
      <t>a</t>
    </r>
  </si>
  <si>
    <r>
      <rPr>
        <vertAlign val="superscript"/>
        <sz val="11"/>
        <color theme="1"/>
        <rFont val="Calibri"/>
        <family val="2"/>
        <scheme val="minor"/>
      </rPr>
      <t>a</t>
    </r>
    <r>
      <rPr>
        <sz val="11"/>
        <color theme="1"/>
        <rFont val="Calibri"/>
        <family val="2"/>
        <scheme val="minor"/>
      </rPr>
      <t>From:</t>
    </r>
    <r>
      <rPr>
        <vertAlign val="superscript"/>
        <sz val="11"/>
        <color theme="1"/>
        <rFont val="Calibri"/>
        <family val="2"/>
        <scheme val="minor"/>
      </rPr>
      <t xml:space="preserve"> </t>
    </r>
    <r>
      <rPr>
        <sz val="11"/>
        <color theme="1"/>
        <rFont val="Calibri"/>
        <family val="2"/>
        <scheme val="minor"/>
      </rPr>
      <t>Table 4: Whole Gas Average Emission Factors in the CSU/DOE gathering and boosting study final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</si>
</sst>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quot;$&quot;#,##0"/>
    <numFmt numFmtId="166" formatCode="&quot;$&quot;#,##0.00"/>
  </numFmts>
  <fonts count="21" x14ac:knownFonts="1">
    <font>
      <sz val="11"/>
      <color theme="1"/>
      <name val="Calibri Light"/>
      <family val="2"/>
      <scheme val="major"/>
    </font>
    <font>
      <sz val="11"/>
      <color theme="1"/>
      <name val="Calibri"/>
      <family val="2"/>
      <scheme val="minor"/>
    </font>
    <font>
      <sz val="12"/>
      <color rgb="FF000000"/>
      <name val="Times New Roman"/>
      <family val="1"/>
    </font>
    <font>
      <b/>
      <sz val="12"/>
      <color rgb="FF000000"/>
      <name val="Times New Roman"/>
      <family val="1"/>
    </font>
    <font>
      <sz val="11"/>
      <color rgb="FF000000"/>
      <name val="Times New Roman"/>
      <family val="1"/>
    </font>
    <font>
      <b/>
      <sz val="11"/>
      <color rgb="FF000000"/>
      <name val="Times New Roman"/>
      <family val="1"/>
    </font>
    <font>
      <vertAlign val="superscript"/>
      <sz val="11"/>
      <color rgb="FF000000"/>
      <name val="Times New Roman"/>
      <family val="1"/>
    </font>
    <font>
      <vertAlign val="superscript"/>
      <sz val="7"/>
      <color rgb="FF000000"/>
      <name val="Times New Roman"/>
      <family val="1"/>
    </font>
    <font>
      <sz val="11"/>
      <color rgb="FF000000"/>
      <name val="Calibri"/>
      <family val="2"/>
      <scheme val="minor"/>
    </font>
    <font>
      <sz val="11"/>
      <color theme="1"/>
      <name val="Calibri"/>
      <family val="2"/>
      <scheme val="minor"/>
    </font>
    <font>
      <vertAlign val="superscript"/>
      <sz val="11"/>
      <color rgb="FF000000"/>
      <name val="Calibri"/>
      <family val="2"/>
      <scheme val="minor"/>
    </font>
    <font>
      <b/>
      <sz val="11"/>
      <color rgb="FF000000"/>
      <name val="Calibri"/>
      <family val="2"/>
      <scheme val="minor"/>
    </font>
    <font>
      <b/>
      <vertAlign val="superscript"/>
      <sz val="11"/>
      <color rgb="FF000000"/>
      <name val="Calibri"/>
      <family val="2"/>
      <scheme val="minor"/>
    </font>
    <font>
      <b/>
      <sz val="11"/>
      <color theme="1"/>
      <name val="Calibri Light"/>
      <family val="2"/>
      <scheme val="major"/>
    </font>
    <font>
      <b/>
      <sz val="11"/>
      <color theme="1"/>
      <name val="Calibri"/>
      <family val="2"/>
      <scheme val="minor"/>
    </font>
    <font>
      <b/>
      <sz val="12"/>
      <color theme="1"/>
      <name val="Calibri"/>
      <family val="2"/>
      <scheme val="minor"/>
    </font>
    <font>
      <vertAlign val="superscript"/>
      <sz val="11"/>
      <color theme="1"/>
      <name val="Calibri"/>
      <family val="2"/>
      <scheme val="minor"/>
    </font>
    <font>
      <b/>
      <vertAlign val="superscript"/>
      <sz val="11"/>
      <color theme="1"/>
      <name val="Calibri"/>
      <family val="2"/>
      <scheme val="minor"/>
    </font>
    <font>
      <b/>
      <sz val="10"/>
      <color rgb="FF000000"/>
      <name val="Calibri"/>
      <family val="2"/>
    </font>
    <font>
      <b/>
      <vertAlign val="superscript"/>
      <sz val="10"/>
      <color rgb="FF000000"/>
      <name val="Calibri"/>
      <family val="2"/>
    </font>
    <font>
      <b/>
      <vertAlign val="superscript"/>
      <sz val="11"/>
      <color theme="1"/>
      <name val="Calibri Light"/>
      <family val="2"/>
      <scheme val="major"/>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rgb="FFFFFF00"/>
        <bgColor indexed="64"/>
      </patternFill>
    </fill>
  </fills>
  <borders count="51">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medium">
        <color rgb="FF000000"/>
      </top>
      <bottom/>
      <diagonal/>
    </border>
    <border>
      <left/>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rgb="FF000000"/>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s>
  <cellStyleXfs count="1">
    <xf numFmtId="0" fontId="0" fillId="0" borderId="0"/>
  </cellStyleXfs>
  <cellXfs count="211">
    <xf numFmtId="0" fontId="0" fillId="0" borderId="0" xfId="0"/>
    <xf numFmtId="0" fontId="4" fillId="0" borderId="7" xfId="0" applyFont="1" applyBorder="1" applyAlignment="1">
      <alignment vertical="center" wrapText="1"/>
    </xf>
    <xf numFmtId="0" fontId="4" fillId="0" borderId="6" xfId="0" applyFont="1" applyBorder="1" applyAlignment="1">
      <alignment horizontal="center" vertical="center" wrapText="1"/>
    </xf>
    <xf numFmtId="3" fontId="4" fillId="0" borderId="6" xfId="0" applyNumberFormat="1" applyFont="1" applyBorder="1" applyAlignment="1">
      <alignment horizontal="center" vertical="center" wrapText="1"/>
    </xf>
    <xf numFmtId="0" fontId="9" fillId="0" borderId="0" xfId="0" applyFont="1"/>
    <xf numFmtId="0" fontId="11" fillId="2" borderId="10"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8" fillId="0" borderId="7" xfId="0" applyFont="1" applyBorder="1" applyAlignment="1">
      <alignment vertical="center" wrapText="1"/>
    </xf>
    <xf numFmtId="0" fontId="8" fillId="0" borderId="6" xfId="0" applyFont="1" applyBorder="1" applyAlignment="1">
      <alignment horizontal="center" vertical="center" wrapText="1"/>
    </xf>
    <xf numFmtId="0" fontId="8" fillId="0" borderId="2" xfId="0" applyFont="1" applyBorder="1" applyAlignment="1">
      <alignment vertical="center" wrapText="1"/>
    </xf>
    <xf numFmtId="0" fontId="8" fillId="0" borderId="1" xfId="0" applyFont="1" applyBorder="1" applyAlignment="1">
      <alignment horizontal="center" vertical="center" wrapText="1"/>
    </xf>
    <xf numFmtId="0" fontId="0" fillId="0" borderId="0" xfId="0" applyFill="1"/>
    <xf numFmtId="0" fontId="11" fillId="2" borderId="14" xfId="0" applyFont="1" applyFill="1" applyBorder="1" applyAlignment="1">
      <alignment horizontal="center" vertical="center" wrapText="1"/>
    </xf>
    <xf numFmtId="0" fontId="8" fillId="0" borderId="14" xfId="0" applyFont="1" applyBorder="1" applyAlignment="1">
      <alignment horizontal="center" vertical="center" wrapText="1"/>
    </xf>
    <xf numFmtId="0" fontId="8" fillId="0" borderId="14" xfId="0" applyFont="1" applyFill="1" applyBorder="1" applyAlignment="1">
      <alignment horizontal="center" vertical="center" wrapText="1"/>
    </xf>
    <xf numFmtId="0" fontId="14" fillId="0" borderId="14" xfId="0" applyFont="1" applyBorder="1" applyAlignment="1">
      <alignment horizontal="center"/>
    </xf>
    <xf numFmtId="3" fontId="8" fillId="0" borderId="14" xfId="0" applyNumberFormat="1" applyFont="1" applyFill="1" applyBorder="1" applyAlignment="1">
      <alignment horizontal="center" vertical="center" wrapText="1"/>
    </xf>
    <xf numFmtId="2" fontId="9" fillId="0" borderId="14" xfId="0" applyNumberFormat="1" applyFont="1" applyBorder="1" applyAlignment="1">
      <alignment horizontal="center"/>
    </xf>
    <xf numFmtId="3" fontId="9" fillId="0" borderId="14" xfId="0" applyNumberFormat="1" applyFont="1" applyBorder="1"/>
    <xf numFmtId="0" fontId="14" fillId="0" borderId="14" xfId="0" applyFont="1" applyBorder="1" applyAlignment="1">
      <alignment horizontal="center" vertical="center" wrapText="1"/>
    </xf>
    <xf numFmtId="0" fontId="9" fillId="0" borderId="14" xfId="0" applyFont="1" applyBorder="1" applyAlignment="1">
      <alignment horizontal="center"/>
    </xf>
    <xf numFmtId="0" fontId="11" fillId="2" borderId="25" xfId="0" applyFont="1" applyFill="1" applyBorder="1" applyAlignment="1">
      <alignment horizontal="center" vertical="center" wrapText="1"/>
    </xf>
    <xf numFmtId="0" fontId="8" fillId="0" borderId="23" xfId="0" applyFont="1" applyFill="1" applyBorder="1" applyAlignment="1">
      <alignment horizontal="left" vertical="center" wrapText="1"/>
    </xf>
    <xf numFmtId="0" fontId="8" fillId="0" borderId="25" xfId="0" applyFont="1" applyFill="1" applyBorder="1" applyAlignment="1">
      <alignment horizontal="center" vertical="center" wrapText="1"/>
    </xf>
    <xf numFmtId="0" fontId="8" fillId="0" borderId="23" xfId="0" applyFont="1" applyBorder="1" applyAlignment="1">
      <alignment vertical="center" wrapText="1"/>
    </xf>
    <xf numFmtId="0" fontId="8" fillId="0" borderId="23" xfId="0" applyFont="1" applyFill="1" applyBorder="1" applyAlignment="1">
      <alignment vertical="center" wrapText="1"/>
    </xf>
    <xf numFmtId="2" fontId="9" fillId="0" borderId="25" xfId="0" applyNumberFormat="1" applyFont="1" applyBorder="1" applyAlignment="1">
      <alignment horizontal="center"/>
    </xf>
    <xf numFmtId="3" fontId="9" fillId="0" borderId="27" xfId="0" applyNumberFormat="1" applyFont="1" applyBorder="1"/>
    <xf numFmtId="2" fontId="13" fillId="0" borderId="27" xfId="0" applyNumberFormat="1" applyFont="1" applyBorder="1" applyAlignment="1">
      <alignment horizontal="center"/>
    </xf>
    <xf numFmtId="2" fontId="13" fillId="0" borderId="28" xfId="0" applyNumberFormat="1" applyFont="1" applyBorder="1" applyAlignment="1">
      <alignment horizontal="center"/>
    </xf>
    <xf numFmtId="0" fontId="9" fillId="0" borderId="29" xfId="0" applyFont="1" applyBorder="1"/>
    <xf numFmtId="2" fontId="9" fillId="0" borderId="30" xfId="0" applyNumberFormat="1" applyFont="1" applyBorder="1" applyAlignment="1">
      <alignment horizontal="center"/>
    </xf>
    <xf numFmtId="0" fontId="9" fillId="0" borderId="26" xfId="0" applyFont="1" applyBorder="1"/>
    <xf numFmtId="2" fontId="9" fillId="0" borderId="27" xfId="0" applyNumberFormat="1" applyFont="1" applyBorder="1" applyAlignment="1">
      <alignment horizontal="center"/>
    </xf>
    <xf numFmtId="0" fontId="9" fillId="0" borderId="23" xfId="0" applyFont="1" applyBorder="1"/>
    <xf numFmtId="0" fontId="14" fillId="0" borderId="25" xfId="0" applyFont="1" applyBorder="1" applyAlignment="1">
      <alignment horizontal="center" vertical="center" wrapText="1"/>
    </xf>
    <xf numFmtId="0" fontId="8" fillId="2" borderId="23" xfId="0" applyFont="1" applyFill="1" applyBorder="1" applyAlignment="1">
      <alignment horizontal="left" vertical="center" wrapText="1"/>
    </xf>
    <xf numFmtId="0" fontId="9" fillId="0" borderId="25" xfId="0" applyFont="1" applyBorder="1" applyAlignment="1">
      <alignment horizontal="center"/>
    </xf>
    <xf numFmtId="0" fontId="8" fillId="2" borderId="26" xfId="0" applyFont="1" applyFill="1" applyBorder="1" applyAlignment="1">
      <alignment horizontal="left" vertical="center" wrapText="1"/>
    </xf>
    <xf numFmtId="0" fontId="9" fillId="0" borderId="27" xfId="0" applyFont="1" applyBorder="1" applyAlignment="1">
      <alignment horizontal="center"/>
    </xf>
    <xf numFmtId="0" fontId="9" fillId="0" borderId="28" xfId="0" applyFont="1" applyBorder="1" applyAlignment="1">
      <alignment horizontal="center"/>
    </xf>
    <xf numFmtId="0" fontId="14" fillId="0" borderId="14" xfId="0" applyFont="1" applyBorder="1"/>
    <xf numFmtId="164" fontId="9" fillId="0" borderId="14" xfId="0" applyNumberFormat="1" applyFont="1" applyBorder="1" applyAlignment="1">
      <alignment horizontal="center"/>
    </xf>
    <xf numFmtId="0" fontId="14" fillId="0" borderId="25" xfId="0" applyFont="1" applyBorder="1" applyAlignment="1">
      <alignment horizontal="center"/>
    </xf>
    <xf numFmtId="0" fontId="14" fillId="0" borderId="27" xfId="0" applyFont="1" applyBorder="1"/>
    <xf numFmtId="0" fontId="14" fillId="0" borderId="27" xfId="0" applyFont="1" applyBorder="1" applyAlignment="1">
      <alignment horizontal="center"/>
    </xf>
    <xf numFmtId="0" fontId="14" fillId="0" borderId="28" xfId="0" applyFont="1" applyBorder="1" applyAlignment="1">
      <alignment horizontal="center"/>
    </xf>
    <xf numFmtId="0" fontId="14" fillId="0" borderId="29" xfId="0" applyFont="1" applyBorder="1"/>
    <xf numFmtId="0" fontId="9" fillId="0" borderId="30" xfId="0" applyFont="1" applyBorder="1" applyAlignment="1">
      <alignment horizontal="center"/>
    </xf>
    <xf numFmtId="164" fontId="9" fillId="0" borderId="30" xfId="0" applyNumberFormat="1" applyFont="1" applyBorder="1" applyAlignment="1">
      <alignment horizontal="center"/>
    </xf>
    <xf numFmtId="164" fontId="9" fillId="0" borderId="31" xfId="0" applyNumberFormat="1" applyFont="1" applyBorder="1" applyAlignment="1">
      <alignment horizontal="center"/>
    </xf>
    <xf numFmtId="0" fontId="14" fillId="0" borderId="23" xfId="0" applyFont="1" applyBorder="1"/>
    <xf numFmtId="164" fontId="9" fillId="0" borderId="25" xfId="0" applyNumberFormat="1" applyFont="1" applyBorder="1" applyAlignment="1">
      <alignment horizontal="center"/>
    </xf>
    <xf numFmtId="0" fontId="9" fillId="0" borderId="31" xfId="0" applyFont="1" applyBorder="1" applyAlignment="1">
      <alignment horizontal="center" vertical="center"/>
    </xf>
    <xf numFmtId="0" fontId="9" fillId="0" borderId="25" xfId="0" applyFont="1" applyBorder="1" applyAlignment="1">
      <alignment horizontal="center" vertical="center"/>
    </xf>
    <xf numFmtId="0" fontId="8" fillId="0" borderId="0" xfId="0" applyFont="1" applyBorder="1" applyAlignment="1">
      <alignment vertical="center" wrapText="1"/>
    </xf>
    <xf numFmtId="1" fontId="8" fillId="0" borderId="0" xfId="0" applyNumberFormat="1" applyFont="1" applyBorder="1" applyAlignment="1">
      <alignment horizontal="center" vertical="center" wrapText="1"/>
    </xf>
    <xf numFmtId="0" fontId="8" fillId="0" borderId="42" xfId="0" applyFont="1" applyBorder="1" applyAlignment="1">
      <alignment vertical="center" wrapText="1"/>
    </xf>
    <xf numFmtId="0" fontId="8" fillId="0" borderId="18" xfId="0" applyFont="1" applyBorder="1" applyAlignment="1">
      <alignment vertical="center" wrapText="1"/>
    </xf>
    <xf numFmtId="1" fontId="8" fillId="0" borderId="18" xfId="0" applyNumberFormat="1" applyFont="1" applyBorder="1" applyAlignment="1">
      <alignment horizontal="center" vertical="center" wrapText="1"/>
    </xf>
    <xf numFmtId="1" fontId="8" fillId="0" borderId="32" xfId="0" applyNumberFormat="1" applyFont="1" applyBorder="1" applyAlignment="1">
      <alignment horizontal="center" vertical="center" wrapText="1"/>
    </xf>
    <xf numFmtId="0" fontId="2" fillId="0" borderId="9" xfId="0" applyFont="1" applyBorder="1" applyAlignment="1">
      <alignment vertical="center" wrapText="1"/>
    </xf>
    <xf numFmtId="0" fontId="2" fillId="0" borderId="0" xfId="0" applyFont="1" applyBorder="1" applyAlignment="1">
      <alignment vertical="center" wrapText="1"/>
    </xf>
    <xf numFmtId="0" fontId="4" fillId="0" borderId="46" xfId="0" applyFont="1" applyBorder="1" applyAlignment="1">
      <alignment horizontal="right" vertical="center" wrapText="1"/>
    </xf>
    <xf numFmtId="0" fontId="4" fillId="0" borderId="46" xfId="0" applyFont="1" applyBorder="1" applyAlignment="1">
      <alignment horizontal="center" vertical="center" wrapText="1"/>
    </xf>
    <xf numFmtId="0" fontId="8" fillId="0" borderId="46" xfId="0" applyFont="1" applyBorder="1" applyAlignment="1">
      <alignment horizontal="center" vertical="center" wrapText="1"/>
    </xf>
    <xf numFmtId="3" fontId="8" fillId="0" borderId="46" xfId="0" applyNumberFormat="1" applyFont="1" applyBorder="1" applyAlignment="1">
      <alignment horizontal="center" vertical="center" wrapText="1"/>
    </xf>
    <xf numFmtId="0" fontId="9" fillId="0" borderId="25" xfId="0" applyFont="1" applyBorder="1"/>
    <xf numFmtId="0" fontId="9" fillId="0" borderId="0" xfId="0" applyFont="1" applyBorder="1"/>
    <xf numFmtId="2" fontId="9" fillId="0" borderId="0" xfId="0" applyNumberFormat="1" applyFont="1" applyBorder="1" applyAlignment="1">
      <alignment horizontal="center"/>
    </xf>
    <xf numFmtId="0" fontId="5" fillId="2" borderId="2" xfId="0" applyFont="1" applyFill="1" applyBorder="1" applyAlignment="1">
      <alignment vertical="center" wrapText="1"/>
    </xf>
    <xf numFmtId="0" fontId="5" fillId="2" borderId="46" xfId="0" applyFont="1" applyFill="1" applyBorder="1" applyAlignment="1">
      <alignment horizontal="center" vertical="center" wrapText="1"/>
    </xf>
    <xf numFmtId="0" fontId="8" fillId="0" borderId="0" xfId="0" applyFont="1" applyBorder="1" applyAlignment="1">
      <alignment horizontal="right" vertical="center" wrapText="1"/>
    </xf>
    <xf numFmtId="3" fontId="9" fillId="0" borderId="0" xfId="0" applyNumberFormat="1" applyFont="1" applyBorder="1"/>
    <xf numFmtId="2" fontId="13" fillId="0" borderId="0" xfId="0" applyNumberFormat="1" applyFont="1" applyBorder="1" applyAlignment="1">
      <alignment horizontal="center"/>
    </xf>
    <xf numFmtId="0" fontId="14" fillId="0" borderId="42" xfId="0" applyFont="1" applyBorder="1"/>
    <xf numFmtId="0" fontId="9" fillId="0" borderId="32" xfId="0" applyFont="1" applyBorder="1" applyAlignment="1">
      <alignment horizontal="center" vertical="center"/>
    </xf>
    <xf numFmtId="0" fontId="9" fillId="0" borderId="0" xfId="0" applyFont="1" applyBorder="1" applyAlignment="1">
      <alignment wrapText="1"/>
    </xf>
    <xf numFmtId="0" fontId="18" fillId="0" borderId="23" xfId="0" applyFont="1" applyBorder="1" applyAlignment="1">
      <alignment vertical="center"/>
    </xf>
    <xf numFmtId="0" fontId="18" fillId="0" borderId="26" xfId="0" applyFont="1" applyBorder="1" applyAlignment="1">
      <alignment vertical="center"/>
    </xf>
    <xf numFmtId="165" fontId="9" fillId="0" borderId="14" xfId="0" applyNumberFormat="1" applyFont="1" applyBorder="1" applyAlignment="1">
      <alignment horizontal="center"/>
    </xf>
    <xf numFmtId="165" fontId="9" fillId="0" borderId="25" xfId="0" applyNumberFormat="1" applyFont="1" applyBorder="1" applyAlignment="1">
      <alignment horizontal="center"/>
    </xf>
    <xf numFmtId="165" fontId="9" fillId="0" borderId="27" xfId="0" applyNumberFormat="1" applyFont="1" applyBorder="1" applyAlignment="1">
      <alignment horizontal="center"/>
    </xf>
    <xf numFmtId="165" fontId="9" fillId="0" borderId="28" xfId="0" applyNumberFormat="1" applyFont="1" applyBorder="1" applyAlignment="1">
      <alignment horizontal="center"/>
    </xf>
    <xf numFmtId="0" fontId="14" fillId="0" borderId="25" xfId="0" applyFont="1" applyBorder="1" applyAlignment="1">
      <alignment horizontal="center" wrapText="1"/>
    </xf>
    <xf numFmtId="0" fontId="14" fillId="0" borderId="26" xfId="0" applyFont="1" applyFill="1" applyBorder="1"/>
    <xf numFmtId="164" fontId="0" fillId="0" borderId="0" xfId="0" applyNumberFormat="1"/>
    <xf numFmtId="0" fontId="9" fillId="0" borderId="18" xfId="0" applyFont="1" applyBorder="1" applyAlignment="1">
      <alignment horizontal="center"/>
    </xf>
    <xf numFmtId="164" fontId="9" fillId="0" borderId="18" xfId="0" applyNumberFormat="1" applyFont="1" applyBorder="1" applyAlignment="1">
      <alignment horizontal="center"/>
    </xf>
    <xf numFmtId="164" fontId="9" fillId="0" borderId="32" xfId="0" applyNumberFormat="1" applyFont="1" applyBorder="1" applyAlignment="1">
      <alignment horizontal="center"/>
    </xf>
    <xf numFmtId="0" fontId="14" fillId="0" borderId="17" xfId="0" applyFont="1" applyBorder="1" applyAlignment="1">
      <alignment horizontal="center" vertical="center"/>
    </xf>
    <xf numFmtId="165" fontId="9" fillId="0" borderId="17" xfId="0" applyNumberFormat="1" applyFont="1" applyBorder="1" applyAlignment="1">
      <alignment horizontal="center"/>
    </xf>
    <xf numFmtId="165" fontId="9" fillId="0" borderId="49" xfId="0" applyNumberFormat="1" applyFont="1" applyFill="1" applyBorder="1" applyAlignment="1">
      <alignment horizontal="center"/>
    </xf>
    <xf numFmtId="0" fontId="18" fillId="0" borderId="50" xfId="0" applyFont="1" applyBorder="1" applyAlignment="1">
      <alignment vertical="center"/>
    </xf>
    <xf numFmtId="165" fontId="9" fillId="0" borderId="19" xfId="0" applyNumberFormat="1" applyFont="1" applyBorder="1" applyAlignment="1">
      <alignment horizontal="center"/>
    </xf>
    <xf numFmtId="165" fontId="9" fillId="0" borderId="33" xfId="0" applyNumberFormat="1" applyFont="1" applyBorder="1" applyAlignment="1">
      <alignment horizontal="center"/>
    </xf>
    <xf numFmtId="0" fontId="13" fillId="0" borderId="23" xfId="0" applyFont="1" applyBorder="1"/>
    <xf numFmtId="0" fontId="13" fillId="0" borderId="42" xfId="0" applyFont="1" applyBorder="1"/>
    <xf numFmtId="0" fontId="14" fillId="0" borderId="18" xfId="0" applyFont="1" applyBorder="1" applyAlignment="1">
      <alignment horizontal="center" vertical="center" wrapText="1"/>
    </xf>
    <xf numFmtId="0" fontId="14" fillId="0" borderId="18" xfId="0" applyFont="1" applyBorder="1" applyAlignment="1">
      <alignment horizontal="center" vertical="center"/>
    </xf>
    <xf numFmtId="0" fontId="14" fillId="0" borderId="32" xfId="0" applyFont="1" applyBorder="1" applyAlignment="1">
      <alignment horizontal="center" vertical="center"/>
    </xf>
    <xf numFmtId="0" fontId="14" fillId="0" borderId="29" xfId="0" applyFont="1" applyFill="1" applyBorder="1"/>
    <xf numFmtId="165" fontId="9" fillId="0" borderId="30" xfId="0" applyNumberFormat="1" applyFont="1" applyBorder="1" applyAlignment="1">
      <alignment horizontal="center"/>
    </xf>
    <xf numFmtId="0" fontId="14" fillId="0" borderId="23" xfId="0" applyFont="1" applyFill="1" applyBorder="1"/>
    <xf numFmtId="166" fontId="9" fillId="0" borderId="31" xfId="0" applyNumberFormat="1" applyFont="1" applyBorder="1"/>
    <xf numFmtId="166" fontId="9" fillId="0" borderId="25" xfId="0" applyNumberFormat="1" applyFont="1" applyBorder="1"/>
    <xf numFmtId="0" fontId="14" fillId="4" borderId="26" xfId="0" applyFont="1" applyFill="1" applyBorder="1"/>
    <xf numFmtId="165" fontId="9" fillId="4" borderId="27" xfId="0" applyNumberFormat="1" applyFont="1" applyFill="1" applyBorder="1" applyAlignment="1">
      <alignment horizontal="center"/>
    </xf>
    <xf numFmtId="166" fontId="9" fillId="4" borderId="28" xfId="0" applyNumberFormat="1" applyFont="1" applyFill="1" applyBorder="1"/>
    <xf numFmtId="0" fontId="14" fillId="4" borderId="23" xfId="0" applyFont="1" applyFill="1" applyBorder="1"/>
    <xf numFmtId="165" fontId="9" fillId="4" borderId="14" xfId="0" applyNumberFormat="1" applyFont="1" applyFill="1" applyBorder="1" applyAlignment="1">
      <alignment horizontal="center"/>
    </xf>
    <xf numFmtId="166" fontId="9" fillId="4" borderId="25" xfId="0" applyNumberFormat="1" applyFont="1" applyFill="1" applyBorder="1"/>
    <xf numFmtId="0" fontId="14" fillId="0" borderId="15" xfId="0" applyFont="1" applyBorder="1" applyAlignment="1">
      <alignment horizontal="center" vertical="center"/>
    </xf>
    <xf numFmtId="0" fontId="14" fillId="0" borderId="24" xfId="0" applyFont="1" applyBorder="1" applyAlignment="1">
      <alignment horizontal="center" vertical="center"/>
    </xf>
    <xf numFmtId="0" fontId="14" fillId="0" borderId="20" xfId="0" applyFont="1" applyBorder="1" applyAlignment="1">
      <alignment horizontal="center" wrapText="1"/>
    </xf>
    <xf numFmtId="0" fontId="14" fillId="0" borderId="21" xfId="0" applyFont="1" applyBorder="1" applyAlignment="1">
      <alignment horizontal="center" wrapText="1"/>
    </xf>
    <xf numFmtId="0" fontId="14" fillId="0" borderId="22" xfId="0" applyFont="1" applyBorder="1" applyAlignment="1">
      <alignment horizontal="center" wrapText="1"/>
    </xf>
    <xf numFmtId="0" fontId="9" fillId="0" borderId="35" xfId="0" applyFont="1" applyBorder="1" applyAlignment="1">
      <alignment horizontal="left" vertical="center" wrapText="1"/>
    </xf>
    <xf numFmtId="0" fontId="9" fillId="0" borderId="41" xfId="0" applyFont="1" applyBorder="1" applyAlignment="1">
      <alignment horizontal="left" vertical="center" wrapText="1"/>
    </xf>
    <xf numFmtId="0" fontId="9" fillId="0" borderId="36" xfId="0" applyFont="1" applyBorder="1" applyAlignment="1">
      <alignment horizontal="left" vertical="center" wrapText="1"/>
    </xf>
    <xf numFmtId="0" fontId="9" fillId="0" borderId="37" xfId="0" applyFont="1" applyBorder="1" applyAlignment="1">
      <alignment horizontal="left" vertical="center" wrapText="1"/>
    </xf>
    <xf numFmtId="0" fontId="9" fillId="0" borderId="0" xfId="0" applyFont="1" applyBorder="1" applyAlignment="1">
      <alignment horizontal="left" vertical="center" wrapText="1"/>
    </xf>
    <xf numFmtId="0" fontId="9" fillId="0" borderId="38" xfId="0" applyFont="1" applyBorder="1" applyAlignment="1">
      <alignment horizontal="left" vertical="center" wrapText="1"/>
    </xf>
    <xf numFmtId="0" fontId="9" fillId="0" borderId="39" xfId="0" applyFont="1" applyBorder="1" applyAlignment="1">
      <alignment horizontal="left" vertical="center" wrapText="1"/>
    </xf>
    <xf numFmtId="0" fontId="9" fillId="0" borderId="47" xfId="0" applyFont="1" applyBorder="1" applyAlignment="1">
      <alignment horizontal="left" vertical="center" wrapText="1"/>
    </xf>
    <xf numFmtId="0" fontId="9" fillId="0" borderId="40" xfId="0" applyFont="1" applyBorder="1" applyAlignment="1">
      <alignment horizontal="left" vertical="center" wrapText="1"/>
    </xf>
    <xf numFmtId="0" fontId="9" fillId="0" borderId="35" xfId="0" applyFont="1" applyBorder="1" applyAlignment="1">
      <alignment horizontal="left" vertical="top" wrapText="1"/>
    </xf>
    <xf numFmtId="0" fontId="9" fillId="0" borderId="41" xfId="0" applyFont="1" applyBorder="1" applyAlignment="1">
      <alignment horizontal="left" vertical="top" wrapText="1"/>
    </xf>
    <xf numFmtId="0" fontId="9" fillId="0" borderId="36" xfId="0" applyFont="1" applyBorder="1" applyAlignment="1">
      <alignment horizontal="left" vertical="top" wrapText="1"/>
    </xf>
    <xf numFmtId="0" fontId="9" fillId="0" borderId="39" xfId="0" applyFont="1" applyBorder="1" applyAlignment="1">
      <alignment horizontal="left" vertical="top" wrapText="1"/>
    </xf>
    <xf numFmtId="0" fontId="9" fillId="0" borderId="47" xfId="0" applyFont="1" applyBorder="1" applyAlignment="1">
      <alignment horizontal="left" vertical="top" wrapText="1"/>
    </xf>
    <xf numFmtId="0" fontId="9" fillId="0" borderId="40" xfId="0" applyFont="1" applyBorder="1" applyAlignment="1">
      <alignment horizontal="left" vertical="top" wrapText="1"/>
    </xf>
    <xf numFmtId="0" fontId="14" fillId="0" borderId="23" xfId="0" applyFont="1" applyBorder="1" applyAlignment="1">
      <alignment horizontal="center" vertical="center"/>
    </xf>
    <xf numFmtId="0" fontId="14" fillId="0" borderId="26" xfId="0" applyFont="1" applyBorder="1" applyAlignment="1">
      <alignment horizontal="center" vertical="center"/>
    </xf>
    <xf numFmtId="0" fontId="14" fillId="0" borderId="14" xfId="0" applyFont="1" applyBorder="1" applyAlignment="1">
      <alignment horizontal="center"/>
    </xf>
    <xf numFmtId="0" fontId="14" fillId="0" borderId="25" xfId="0" applyFont="1" applyBorder="1" applyAlignment="1">
      <alignment horizontal="center"/>
    </xf>
    <xf numFmtId="0" fontId="13" fillId="0" borderId="26" xfId="0" applyFont="1" applyBorder="1" applyAlignment="1">
      <alignment horizontal="left" wrapText="1"/>
    </xf>
    <xf numFmtId="0" fontId="13" fillId="0" borderId="27" xfId="0" applyFont="1" applyBorder="1" applyAlignment="1">
      <alignment horizontal="left" wrapText="1"/>
    </xf>
    <xf numFmtId="0" fontId="13" fillId="0" borderId="28" xfId="0" applyFont="1" applyBorder="1" applyAlignment="1">
      <alignment horizontal="left" wrapText="1"/>
    </xf>
    <xf numFmtId="0" fontId="14" fillId="0" borderId="29" xfId="0" applyFont="1" applyBorder="1" applyAlignment="1">
      <alignment horizontal="center" wrapText="1"/>
    </xf>
    <xf numFmtId="0" fontId="14" fillId="0" borderId="30" xfId="0" applyFont="1" applyBorder="1" applyAlignment="1">
      <alignment horizontal="center" wrapText="1"/>
    </xf>
    <xf numFmtId="0" fontId="14" fillId="0" borderId="31" xfId="0" applyFont="1" applyBorder="1" applyAlignment="1">
      <alignment horizontal="center" wrapText="1"/>
    </xf>
    <xf numFmtId="0" fontId="9" fillId="0" borderId="35" xfId="0" applyFont="1" applyBorder="1" applyAlignment="1">
      <alignment horizontal="left" wrapText="1"/>
    </xf>
    <xf numFmtId="0" fontId="9" fillId="0" borderId="36" xfId="0" applyFont="1" applyBorder="1" applyAlignment="1">
      <alignment horizontal="left" wrapText="1"/>
    </xf>
    <xf numFmtId="0" fontId="9" fillId="0" borderId="37" xfId="0" applyFont="1" applyBorder="1" applyAlignment="1">
      <alignment horizontal="left" wrapText="1"/>
    </xf>
    <xf numFmtId="0" fontId="9" fillId="0" borderId="38" xfId="0" applyFont="1" applyBorder="1" applyAlignment="1">
      <alignment horizontal="left" wrapText="1"/>
    </xf>
    <xf numFmtId="0" fontId="9" fillId="0" borderId="39" xfId="0" applyFont="1" applyBorder="1" applyAlignment="1">
      <alignment horizontal="left" wrapText="1"/>
    </xf>
    <xf numFmtId="0" fontId="9" fillId="0" borderId="40" xfId="0" applyFont="1" applyBorder="1" applyAlignment="1">
      <alignment horizontal="left" wrapText="1"/>
    </xf>
    <xf numFmtId="0" fontId="8" fillId="0" borderId="26" xfId="0" applyFont="1" applyBorder="1" applyAlignment="1">
      <alignment horizontal="right" vertical="center" wrapText="1"/>
    </xf>
    <xf numFmtId="0" fontId="8" fillId="0" borderId="27" xfId="0" applyFont="1" applyBorder="1" applyAlignment="1">
      <alignment horizontal="right" vertical="center" wrapText="1"/>
    </xf>
    <xf numFmtId="0" fontId="8" fillId="0" borderId="34" xfId="0" applyFont="1" applyBorder="1" applyAlignment="1">
      <alignment horizontal="left" vertical="center" wrapText="1"/>
    </xf>
    <xf numFmtId="0" fontId="8" fillId="0" borderId="48" xfId="0" applyFont="1" applyBorder="1" applyAlignment="1">
      <alignment horizontal="left" vertical="center" wrapText="1"/>
    </xf>
    <xf numFmtId="0" fontId="8" fillId="0" borderId="13" xfId="0" applyFont="1" applyBorder="1" applyAlignment="1">
      <alignment horizontal="left" vertical="center" wrapText="1"/>
    </xf>
    <xf numFmtId="0" fontId="9" fillId="0" borderId="30" xfId="0" applyFont="1" applyBorder="1" applyAlignment="1">
      <alignment horizontal="left"/>
    </xf>
    <xf numFmtId="0" fontId="9" fillId="0" borderId="31" xfId="0" applyFont="1" applyBorder="1" applyAlignment="1">
      <alignment horizontal="left"/>
    </xf>
    <xf numFmtId="0" fontId="9" fillId="0" borderId="27" xfId="0" applyFont="1" applyBorder="1" applyAlignment="1">
      <alignment horizontal="left"/>
    </xf>
    <xf numFmtId="0" fontId="9" fillId="0" borderId="28" xfId="0" applyFont="1" applyBorder="1" applyAlignment="1">
      <alignment horizontal="left"/>
    </xf>
    <xf numFmtId="0" fontId="14" fillId="0" borderId="29" xfId="0" applyFont="1" applyBorder="1" applyAlignment="1">
      <alignment horizontal="center"/>
    </xf>
    <xf numFmtId="0" fontId="14" fillId="0" borderId="30" xfId="0" applyFont="1" applyBorder="1" applyAlignment="1">
      <alignment horizontal="center"/>
    </xf>
    <xf numFmtId="0" fontId="14" fillId="0" borderId="31" xfId="0" applyFont="1" applyBorder="1" applyAlignment="1">
      <alignment horizontal="center"/>
    </xf>
    <xf numFmtId="0" fontId="8" fillId="0" borderId="43" xfId="0" applyFont="1" applyBorder="1" applyAlignment="1">
      <alignment horizontal="left" vertical="center" wrapText="1"/>
    </xf>
    <xf numFmtId="0" fontId="8" fillId="0" borderId="44" xfId="0" applyFont="1" applyBorder="1" applyAlignment="1">
      <alignment horizontal="left" vertical="center" wrapText="1"/>
    </xf>
    <xf numFmtId="0" fontId="8" fillId="0" borderId="45" xfId="0" applyFont="1" applyBorder="1" applyAlignment="1">
      <alignment horizontal="left" vertical="center" wrapText="1"/>
    </xf>
    <xf numFmtId="0" fontId="15" fillId="0" borderId="29" xfId="0" applyFont="1" applyBorder="1" applyAlignment="1">
      <alignment horizontal="center" wrapText="1"/>
    </xf>
    <xf numFmtId="0" fontId="15" fillId="0" borderId="30" xfId="0" applyFont="1" applyBorder="1" applyAlignment="1">
      <alignment horizontal="center" wrapText="1"/>
    </xf>
    <xf numFmtId="0" fontId="15" fillId="0" borderId="31" xfId="0" applyFont="1" applyBorder="1" applyAlignment="1">
      <alignment horizontal="center" wrapText="1"/>
    </xf>
    <xf numFmtId="0" fontId="14" fillId="0" borderId="34" xfId="0" applyFont="1" applyBorder="1" applyAlignment="1">
      <alignment horizontal="center" wrapText="1"/>
    </xf>
    <xf numFmtId="0" fontId="14" fillId="0" borderId="13" xfId="0" applyFont="1" applyBorder="1" applyAlignment="1">
      <alignment horizontal="center" wrapText="1"/>
    </xf>
    <xf numFmtId="0" fontId="11" fillId="2" borderId="2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14" fillId="3" borderId="19" xfId="0" applyFont="1" applyFill="1" applyBorder="1" applyAlignment="1">
      <alignment horizontal="center" vertical="center" wrapText="1"/>
    </xf>
    <xf numFmtId="0" fontId="14" fillId="3" borderId="32" xfId="0" applyFont="1" applyFill="1" applyBorder="1" applyAlignment="1">
      <alignment horizontal="center" vertical="center" wrapText="1"/>
    </xf>
    <xf numFmtId="0" fontId="14" fillId="3" borderId="33" xfId="0" applyFont="1" applyFill="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1" fillId="2" borderId="1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9" fillId="0" borderId="5" xfId="0" applyFont="1" applyBorder="1" applyAlignment="1">
      <alignment horizontal="center"/>
    </xf>
    <xf numFmtId="0" fontId="3" fillId="0" borderId="34" xfId="0" applyFont="1" applyBorder="1" applyAlignment="1">
      <alignment horizontal="center" vertical="center"/>
    </xf>
    <xf numFmtId="0" fontId="3" fillId="0" borderId="48" xfId="0" applyFont="1" applyBorder="1" applyAlignment="1">
      <alignment horizontal="center" vertical="center"/>
    </xf>
    <xf numFmtId="0" fontId="3" fillId="0" borderId="13" xfId="0" applyFont="1" applyBorder="1" applyAlignment="1">
      <alignment horizontal="center" vertical="center"/>
    </xf>
    <xf numFmtId="0" fontId="3" fillId="0" borderId="34"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13" xfId="0" applyFont="1" applyBorder="1" applyAlignment="1">
      <alignment horizontal="center" vertical="center" wrapText="1"/>
    </xf>
    <xf numFmtId="0" fontId="11" fillId="2" borderId="2"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6" fillId="0" borderId="35" xfId="0" applyFont="1" applyBorder="1" applyAlignment="1">
      <alignment horizontal="left" vertical="center"/>
    </xf>
    <xf numFmtId="0" fontId="6" fillId="0" borderId="41" xfId="0" applyFont="1" applyBorder="1" applyAlignment="1">
      <alignment horizontal="left" vertical="center"/>
    </xf>
    <xf numFmtId="0" fontId="6" fillId="0" borderId="36" xfId="0" applyFont="1" applyBorder="1" applyAlignment="1">
      <alignment horizontal="left" vertical="center"/>
    </xf>
    <xf numFmtId="0" fontId="8" fillId="0" borderId="8" xfId="0" applyFont="1" applyBorder="1" applyAlignment="1">
      <alignment horizontal="right" vertical="center" wrapText="1"/>
    </xf>
    <xf numFmtId="0" fontId="8" fillId="0" borderId="4" xfId="0" applyFont="1" applyBorder="1" applyAlignment="1">
      <alignment horizontal="right" vertical="center" wrapText="1"/>
    </xf>
    <xf numFmtId="0" fontId="8" fillId="0" borderId="3" xfId="0" applyFont="1" applyBorder="1" applyAlignment="1">
      <alignment horizontal="right" vertical="center" wrapText="1"/>
    </xf>
    <xf numFmtId="0" fontId="6" fillId="0" borderId="37" xfId="0" applyFont="1" applyBorder="1" applyAlignment="1">
      <alignment horizontal="left" vertical="center" wrapText="1"/>
    </xf>
    <xf numFmtId="0" fontId="6" fillId="0" borderId="0" xfId="0" applyFont="1" applyBorder="1" applyAlignment="1">
      <alignment horizontal="left" vertical="center" wrapText="1"/>
    </xf>
    <xf numFmtId="0" fontId="6" fillId="0" borderId="38" xfId="0" applyFont="1" applyBorder="1" applyAlignment="1">
      <alignment horizontal="left" vertical="center" wrapText="1"/>
    </xf>
    <xf numFmtId="0" fontId="9" fillId="0" borderId="34" xfId="0" applyFont="1" applyBorder="1" applyAlignment="1">
      <alignment horizontal="left"/>
    </xf>
    <xf numFmtId="0" fontId="9" fillId="0" borderId="48" xfId="0" applyFont="1" applyBorder="1" applyAlignment="1">
      <alignment horizontal="left"/>
    </xf>
    <xf numFmtId="0" fontId="9" fillId="0" borderId="13" xfId="0" applyFont="1" applyBorder="1" applyAlignment="1">
      <alignment horizontal="left"/>
    </xf>
    <xf numFmtId="0" fontId="6" fillId="0" borderId="39" xfId="0" applyFont="1" applyBorder="1" applyAlignment="1">
      <alignment horizontal="left" vertical="center" wrapText="1"/>
    </xf>
    <xf numFmtId="0" fontId="6" fillId="0" borderId="47" xfId="0" applyFont="1" applyBorder="1" applyAlignment="1">
      <alignment horizontal="left" vertical="center" wrapText="1"/>
    </xf>
    <xf numFmtId="0" fontId="6" fillId="0" borderId="40" xfId="0" applyFont="1" applyBorder="1" applyAlignment="1">
      <alignment horizontal="left" vertical="center" wrapText="1"/>
    </xf>
    <xf numFmtId="0" fontId="14" fillId="0" borderId="14" xfId="0" applyFont="1" applyBorder="1" applyAlignment="1">
      <alignment horizontal="center" vertical="center"/>
    </xf>
    <xf numFmtId="0" fontId="14" fillId="0" borderId="2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E6362-D661-4E9A-94FA-C828A45B5378}">
  <dimension ref="B1:Q63"/>
  <sheetViews>
    <sheetView tabSelected="1" zoomScale="86" zoomScaleNormal="86" workbookViewId="0">
      <selection activeCell="L8" sqref="L8"/>
    </sheetView>
  </sheetViews>
  <sheetFormatPr defaultRowHeight="14.5" x14ac:dyDescent="0.35"/>
  <cols>
    <col min="2" max="2" width="22.54296875" customWidth="1"/>
    <col min="3" max="3" width="18.54296875" customWidth="1"/>
    <col min="4" max="11" width="13.453125" customWidth="1"/>
    <col min="12" max="12" width="15.6328125" customWidth="1"/>
    <col min="13" max="13" width="18.54296875" customWidth="1"/>
    <col min="14" max="16" width="21.7265625" customWidth="1"/>
    <col min="17" max="17" width="21.54296875" customWidth="1"/>
    <col min="18" max="18" width="9.7265625" bestFit="1" customWidth="1"/>
  </cols>
  <sheetData>
    <row r="1" spans="2:16" ht="15" thickBot="1" x14ac:dyDescent="0.4"/>
    <row r="2" spans="2:16" ht="34.5" customHeight="1" thickBot="1" x14ac:dyDescent="0.4">
      <c r="B2" s="184" t="s">
        <v>12</v>
      </c>
      <c r="C2" s="185"/>
      <c r="D2" s="185"/>
      <c r="E2" s="185"/>
      <c r="F2" s="185"/>
      <c r="G2" s="185"/>
      <c r="H2" s="185"/>
      <c r="I2" s="185"/>
      <c r="J2" s="185"/>
      <c r="K2" s="186"/>
      <c r="M2" s="187" t="s">
        <v>17</v>
      </c>
      <c r="N2" s="188"/>
      <c r="O2" s="188"/>
      <c r="P2" s="189"/>
    </row>
    <row r="3" spans="2:16" ht="26" customHeight="1" thickBot="1" x14ac:dyDescent="0.4">
      <c r="B3" s="190" t="s">
        <v>0</v>
      </c>
      <c r="C3" s="190" t="s">
        <v>15</v>
      </c>
      <c r="D3" s="191" t="s">
        <v>29</v>
      </c>
      <c r="E3" s="192"/>
      <c r="F3" s="192"/>
      <c r="G3" s="193"/>
      <c r="H3" s="191" t="s">
        <v>1</v>
      </c>
      <c r="I3" s="192"/>
      <c r="J3" s="192"/>
      <c r="K3" s="193"/>
      <c r="M3" s="72" t="s">
        <v>18</v>
      </c>
      <c r="N3" s="73" t="s">
        <v>26</v>
      </c>
      <c r="O3" s="73" t="s">
        <v>27</v>
      </c>
      <c r="P3" s="73" t="s">
        <v>28</v>
      </c>
    </row>
    <row r="4" spans="2:16" ht="39" customHeight="1" thickBot="1" x14ac:dyDescent="0.4">
      <c r="B4" s="190"/>
      <c r="C4" s="191"/>
      <c r="D4" s="5" t="s">
        <v>2</v>
      </c>
      <c r="E4" s="6" t="s">
        <v>3</v>
      </c>
      <c r="F4" s="7" t="s">
        <v>14</v>
      </c>
      <c r="G4" s="6" t="s">
        <v>4</v>
      </c>
      <c r="H4" s="6" t="s">
        <v>2</v>
      </c>
      <c r="I4" s="6" t="s">
        <v>3</v>
      </c>
      <c r="J4" s="6" t="s">
        <v>5</v>
      </c>
      <c r="K4" s="8" t="s">
        <v>13</v>
      </c>
      <c r="M4" s="1" t="s">
        <v>19</v>
      </c>
      <c r="N4" s="2">
        <v>906</v>
      </c>
      <c r="O4" s="2">
        <v>4.4999999999999997E-3</v>
      </c>
      <c r="P4" s="2">
        <v>7.6</v>
      </c>
    </row>
    <row r="5" spans="2:16" ht="15" thickBot="1" x14ac:dyDescent="0.4">
      <c r="B5" s="9" t="s">
        <v>6</v>
      </c>
      <c r="C5" s="10">
        <v>11</v>
      </c>
      <c r="D5" s="10">
        <v>22</v>
      </c>
      <c r="E5" s="10">
        <v>68</v>
      </c>
      <c r="F5" s="10">
        <v>4</v>
      </c>
      <c r="G5" s="10">
        <v>1</v>
      </c>
      <c r="H5" s="10">
        <v>242</v>
      </c>
      <c r="I5" s="10">
        <v>748</v>
      </c>
      <c r="J5" s="10">
        <v>44</v>
      </c>
      <c r="K5" s="10">
        <v>11</v>
      </c>
      <c r="M5" s="1" t="s">
        <v>3</v>
      </c>
      <c r="N5" s="3">
        <v>2864</v>
      </c>
      <c r="O5" s="2">
        <v>2.0000000000000001E-4</v>
      </c>
      <c r="P5" s="2">
        <v>1.1000000000000001</v>
      </c>
    </row>
    <row r="6" spans="2:16" ht="15" thickBot="1" x14ac:dyDescent="0.4">
      <c r="B6" s="9" t="s">
        <v>7</v>
      </c>
      <c r="C6" s="10">
        <v>7</v>
      </c>
      <c r="D6" s="10">
        <v>13</v>
      </c>
      <c r="E6" s="10">
        <v>48</v>
      </c>
      <c r="F6" s="10">
        <v>0</v>
      </c>
      <c r="G6" s="10">
        <v>0</v>
      </c>
      <c r="H6" s="10">
        <v>91</v>
      </c>
      <c r="I6" s="10">
        <v>336</v>
      </c>
      <c r="J6" s="10">
        <v>0</v>
      </c>
      <c r="K6" s="10">
        <v>0</v>
      </c>
      <c r="M6" s="1" t="s">
        <v>20</v>
      </c>
      <c r="N6" s="2">
        <v>83</v>
      </c>
      <c r="O6" s="2">
        <v>2E-3</v>
      </c>
      <c r="P6" s="2">
        <v>0.3</v>
      </c>
    </row>
    <row r="7" spans="2:16" ht="15" thickBot="1" x14ac:dyDescent="0.4">
      <c r="B7" s="11" t="s">
        <v>10</v>
      </c>
      <c r="C7" s="12">
        <v>5</v>
      </c>
      <c r="D7" s="12">
        <v>71</v>
      </c>
      <c r="E7" s="12">
        <v>175</v>
      </c>
      <c r="F7" s="12">
        <v>3</v>
      </c>
      <c r="G7" s="12">
        <v>4</v>
      </c>
      <c r="H7" s="12">
        <v>355</v>
      </c>
      <c r="I7" s="12">
        <v>875</v>
      </c>
      <c r="J7" s="12">
        <v>15</v>
      </c>
      <c r="K7" s="12">
        <v>20</v>
      </c>
      <c r="M7" s="1" t="s">
        <v>21</v>
      </c>
      <c r="N7" s="2">
        <v>48</v>
      </c>
      <c r="O7" s="2">
        <v>8.8000000000000005E-3</v>
      </c>
      <c r="P7" s="2">
        <v>0.8</v>
      </c>
    </row>
    <row r="8" spans="2:16" ht="16" thickBot="1" x14ac:dyDescent="0.4">
      <c r="B8" s="11" t="s">
        <v>11</v>
      </c>
      <c r="C8" s="12">
        <v>7</v>
      </c>
      <c r="D8" s="12">
        <v>14</v>
      </c>
      <c r="E8" s="12">
        <v>65</v>
      </c>
      <c r="F8" s="12">
        <v>2</v>
      </c>
      <c r="G8" s="12">
        <v>1</v>
      </c>
      <c r="H8" s="12">
        <v>98</v>
      </c>
      <c r="I8" s="12">
        <v>455</v>
      </c>
      <c r="J8" s="12">
        <v>14</v>
      </c>
      <c r="K8" s="12">
        <v>7</v>
      </c>
      <c r="M8" s="63"/>
      <c r="N8" s="64"/>
      <c r="O8" s="65" t="s">
        <v>22</v>
      </c>
      <c r="P8" s="66">
        <v>9.8000000000000007</v>
      </c>
    </row>
    <row r="9" spans="2:16" ht="16.5" thickBot="1" x14ac:dyDescent="0.4">
      <c r="B9" s="9" t="s">
        <v>8</v>
      </c>
      <c r="C9" s="10">
        <v>5</v>
      </c>
      <c r="D9" s="10">
        <v>24</v>
      </c>
      <c r="E9" s="10">
        <v>90</v>
      </c>
      <c r="F9" s="10">
        <v>2</v>
      </c>
      <c r="G9" s="10">
        <v>2</v>
      </c>
      <c r="H9" s="10">
        <v>120</v>
      </c>
      <c r="I9" s="10">
        <v>450</v>
      </c>
      <c r="J9" s="10">
        <v>10</v>
      </c>
      <c r="K9" s="10">
        <v>10</v>
      </c>
      <c r="M9" s="194" t="s">
        <v>23</v>
      </c>
      <c r="N9" s="195"/>
      <c r="O9" s="195"/>
      <c r="P9" s="196"/>
    </row>
    <row r="10" spans="2:16" ht="31.5" customHeight="1" thickBot="1" x14ac:dyDescent="0.4">
      <c r="B10" s="197" t="s">
        <v>9</v>
      </c>
      <c r="C10" s="198"/>
      <c r="D10" s="198"/>
      <c r="E10" s="198"/>
      <c r="F10" s="198"/>
      <c r="G10" s="199"/>
      <c r="H10" s="67">
        <v>906</v>
      </c>
      <c r="I10" s="68">
        <v>2864</v>
      </c>
      <c r="J10" s="67">
        <v>83</v>
      </c>
      <c r="K10" s="67">
        <v>48</v>
      </c>
      <c r="M10" s="200" t="s">
        <v>24</v>
      </c>
      <c r="N10" s="201"/>
      <c r="O10" s="201"/>
      <c r="P10" s="202"/>
    </row>
    <row r="11" spans="2:16" ht="28" customHeight="1" thickBot="1" x14ac:dyDescent="0.4">
      <c r="B11" s="203" t="s">
        <v>16</v>
      </c>
      <c r="C11" s="204"/>
      <c r="D11" s="204"/>
      <c r="E11" s="204"/>
      <c r="F11" s="204"/>
      <c r="G11" s="204"/>
      <c r="H11" s="204"/>
      <c r="I11" s="204"/>
      <c r="J11" s="204"/>
      <c r="K11" s="205"/>
      <c r="M11" s="206" t="s">
        <v>25</v>
      </c>
      <c r="N11" s="207"/>
      <c r="O11" s="207"/>
      <c r="P11" s="208"/>
    </row>
    <row r="12" spans="2:16" ht="15" thickBot="1" x14ac:dyDescent="0.4">
      <c r="B12" s="183"/>
      <c r="C12" s="183"/>
      <c r="D12" s="183"/>
      <c r="E12" s="183"/>
      <c r="F12" s="183"/>
      <c r="G12" s="183"/>
      <c r="H12" s="183"/>
      <c r="I12" s="183"/>
      <c r="J12" s="183"/>
      <c r="K12" s="183"/>
    </row>
    <row r="13" spans="2:16" ht="15" thickBot="1" x14ac:dyDescent="0.4">
      <c r="B13" s="70"/>
      <c r="C13" s="70"/>
      <c r="D13" s="70"/>
      <c r="E13" s="70"/>
      <c r="F13" s="71"/>
      <c r="G13" s="71"/>
      <c r="H13" s="70"/>
      <c r="I13" s="4"/>
      <c r="J13" s="4"/>
      <c r="K13" s="4"/>
    </row>
    <row r="14" spans="2:16" x14ac:dyDescent="0.35">
      <c r="B14" s="32" t="s">
        <v>33</v>
      </c>
      <c r="C14" s="33">
        <v>7.8186460664405635</v>
      </c>
      <c r="D14" s="155" t="s">
        <v>32</v>
      </c>
      <c r="E14" s="156"/>
      <c r="F14" s="4"/>
      <c r="G14" s="4"/>
      <c r="H14" s="4"/>
      <c r="I14" s="4"/>
      <c r="J14" s="4"/>
      <c r="K14" s="4"/>
    </row>
    <row r="15" spans="2:16" ht="15" thickBot="1" x14ac:dyDescent="0.4">
      <c r="B15" s="34" t="s">
        <v>34</v>
      </c>
      <c r="C15" s="35">
        <v>19.422362325825752</v>
      </c>
      <c r="D15" s="157" t="s">
        <v>32</v>
      </c>
      <c r="E15" s="158"/>
      <c r="F15" s="4"/>
      <c r="G15" s="4"/>
      <c r="H15" s="4"/>
      <c r="I15" s="4"/>
      <c r="J15" s="4"/>
      <c r="K15" s="4"/>
    </row>
    <row r="16" spans="2:16" ht="15" thickBot="1" x14ac:dyDescent="0.4">
      <c r="M16" s="4"/>
      <c r="N16" s="4"/>
      <c r="O16" s="4"/>
    </row>
    <row r="17" spans="2:17" ht="35.5" customHeight="1" thickBot="1" x14ac:dyDescent="0.4">
      <c r="B17" s="176" t="s">
        <v>41</v>
      </c>
      <c r="C17" s="177"/>
      <c r="D17" s="177"/>
      <c r="E17" s="177"/>
      <c r="F17" s="177"/>
      <c r="G17" s="177"/>
      <c r="H17" s="177"/>
      <c r="I17" s="177"/>
      <c r="J17" s="177"/>
      <c r="K17" s="177"/>
      <c r="L17" s="177"/>
      <c r="M17" s="178"/>
    </row>
    <row r="18" spans="2:17" ht="22.5" customHeight="1" x14ac:dyDescent="0.35">
      <c r="B18" s="170" t="s">
        <v>0</v>
      </c>
      <c r="C18" s="171" t="s">
        <v>59</v>
      </c>
      <c r="D18" s="179" t="s">
        <v>60</v>
      </c>
      <c r="E18" s="180"/>
      <c r="F18" s="180"/>
      <c r="G18" s="180"/>
      <c r="H18" s="181"/>
      <c r="I18" s="179" t="s">
        <v>61</v>
      </c>
      <c r="J18" s="180"/>
      <c r="K18" s="180"/>
      <c r="L18" s="180"/>
      <c r="M18" s="182"/>
      <c r="O18" s="159" t="s">
        <v>37</v>
      </c>
      <c r="P18" s="160"/>
      <c r="Q18" s="161"/>
    </row>
    <row r="19" spans="2:17" ht="31" x14ac:dyDescent="0.35">
      <c r="B19" s="170"/>
      <c r="C19" s="171"/>
      <c r="D19" s="14" t="s">
        <v>2</v>
      </c>
      <c r="E19" s="14" t="s">
        <v>38</v>
      </c>
      <c r="F19" s="14" t="s">
        <v>39</v>
      </c>
      <c r="G19" s="14" t="s">
        <v>14</v>
      </c>
      <c r="H19" s="14" t="s">
        <v>4</v>
      </c>
      <c r="I19" s="14" t="s">
        <v>2</v>
      </c>
      <c r="J19" s="14" t="s">
        <v>38</v>
      </c>
      <c r="K19" s="14" t="s">
        <v>39</v>
      </c>
      <c r="L19" s="14" t="s">
        <v>5</v>
      </c>
      <c r="M19" s="23" t="s">
        <v>13</v>
      </c>
      <c r="O19" s="36"/>
      <c r="P19" s="21" t="s">
        <v>84</v>
      </c>
      <c r="Q19" s="37" t="s">
        <v>85</v>
      </c>
    </row>
    <row r="20" spans="2:17" x14ac:dyDescent="0.35">
      <c r="B20" s="24" t="s">
        <v>31</v>
      </c>
      <c r="C20" s="16">
        <v>0.5</v>
      </c>
      <c r="D20" s="16">
        <v>50.1</v>
      </c>
      <c r="E20" s="16">
        <v>53</v>
      </c>
      <c r="F20" s="16">
        <v>128</v>
      </c>
      <c r="G20" s="16">
        <v>0.57099999999999995</v>
      </c>
      <c r="H20" s="16">
        <v>5</v>
      </c>
      <c r="I20" s="16">
        <f>$C20*D20</f>
        <v>25.05</v>
      </c>
      <c r="J20" s="16">
        <f>$C20*E20</f>
        <v>26.5</v>
      </c>
      <c r="K20" s="16">
        <f>$C20*F20</f>
        <v>64</v>
      </c>
      <c r="L20" s="16">
        <f t="shared" ref="L20:M25" si="0">$C20*G20</f>
        <v>0.28549999999999998</v>
      </c>
      <c r="M20" s="25">
        <f t="shared" si="0"/>
        <v>2.5</v>
      </c>
      <c r="N20" s="13"/>
      <c r="O20" s="38" t="s">
        <v>2</v>
      </c>
      <c r="P20" s="22">
        <v>0.153</v>
      </c>
      <c r="Q20" s="39">
        <v>8.1100000000000005E-2</v>
      </c>
    </row>
    <row r="21" spans="2:17" x14ac:dyDescent="0.35">
      <c r="B21" s="26" t="s">
        <v>6</v>
      </c>
      <c r="C21" s="15">
        <v>0.153</v>
      </c>
      <c r="D21" s="15">
        <v>11.3</v>
      </c>
      <c r="E21" s="15">
        <v>16.600000000000001</v>
      </c>
      <c r="F21" s="15">
        <v>31.3</v>
      </c>
      <c r="G21" s="15">
        <v>0.22500000000000001</v>
      </c>
      <c r="H21" s="15">
        <v>1.2</v>
      </c>
      <c r="I21" s="16">
        <f t="shared" ref="I21:K25" si="1">$C21*D21</f>
        <v>1.7289000000000001</v>
      </c>
      <c r="J21" s="16">
        <f t="shared" si="1"/>
        <v>2.5398000000000001</v>
      </c>
      <c r="K21" s="16">
        <f t="shared" si="1"/>
        <v>4.7888999999999999</v>
      </c>
      <c r="L21" s="16">
        <f t="shared" si="0"/>
        <v>3.4424999999999997E-2</v>
      </c>
      <c r="M21" s="25">
        <f t="shared" si="0"/>
        <v>0.18359999999999999</v>
      </c>
      <c r="O21" s="38" t="s">
        <v>38</v>
      </c>
      <c r="P21" s="22">
        <v>1.35E-2</v>
      </c>
      <c r="Q21" s="39">
        <v>1.6799999999999999E-2</v>
      </c>
    </row>
    <row r="22" spans="2:17" x14ac:dyDescent="0.35">
      <c r="B22" s="26" t="s">
        <v>35</v>
      </c>
      <c r="C22" s="15">
        <v>1.79</v>
      </c>
      <c r="D22" s="15">
        <v>61.8</v>
      </c>
      <c r="E22" s="15">
        <v>85.7</v>
      </c>
      <c r="F22" s="15">
        <v>180</v>
      </c>
      <c r="G22" s="15">
        <v>0.88100000000000001</v>
      </c>
      <c r="H22" s="15">
        <v>2.58</v>
      </c>
      <c r="I22" s="16">
        <f t="shared" si="1"/>
        <v>110.622</v>
      </c>
      <c r="J22" s="16">
        <f t="shared" si="1"/>
        <v>153.40300000000002</v>
      </c>
      <c r="K22" s="16">
        <f t="shared" si="1"/>
        <v>322.2</v>
      </c>
      <c r="L22" s="16">
        <f t="shared" si="0"/>
        <v>1.5769900000000001</v>
      </c>
      <c r="M22" s="25">
        <f t="shared" si="0"/>
        <v>4.6181999999999999</v>
      </c>
      <c r="O22" s="38" t="s">
        <v>39</v>
      </c>
      <c r="P22" s="22">
        <v>2.4899999999999999E-2</v>
      </c>
      <c r="Q22" s="39">
        <v>1.04E-2</v>
      </c>
    </row>
    <row r="23" spans="2:17" x14ac:dyDescent="0.35">
      <c r="B23" s="26" t="s">
        <v>36</v>
      </c>
      <c r="C23" s="15">
        <v>2.68</v>
      </c>
      <c r="D23" s="15">
        <v>23.6</v>
      </c>
      <c r="E23" s="15">
        <v>71.599999999999994</v>
      </c>
      <c r="F23" s="15">
        <v>140</v>
      </c>
      <c r="G23" s="15">
        <v>0.622</v>
      </c>
      <c r="H23" s="15">
        <v>3.93</v>
      </c>
      <c r="I23" s="16">
        <f t="shared" si="1"/>
        <v>63.248000000000005</v>
      </c>
      <c r="J23" s="16">
        <f t="shared" si="1"/>
        <v>191.88800000000001</v>
      </c>
      <c r="K23" s="16">
        <f t="shared" si="1"/>
        <v>375.20000000000005</v>
      </c>
      <c r="L23" s="16">
        <f t="shared" si="0"/>
        <v>1.66696</v>
      </c>
      <c r="M23" s="25">
        <f t="shared" si="0"/>
        <v>10.532400000000001</v>
      </c>
      <c r="O23" s="38" t="s">
        <v>14</v>
      </c>
      <c r="P23" s="22">
        <v>0.20899999999999999</v>
      </c>
      <c r="Q23" s="39">
        <v>0.20899999999999999</v>
      </c>
    </row>
    <row r="24" spans="2:17" ht="15" thickBot="1" x14ac:dyDescent="0.4">
      <c r="B24" s="26" t="s">
        <v>8</v>
      </c>
      <c r="C24" s="15">
        <v>0.53200000000000003</v>
      </c>
      <c r="D24" s="15">
        <v>23.1</v>
      </c>
      <c r="E24" s="15">
        <v>21.2</v>
      </c>
      <c r="F24" s="15">
        <v>128</v>
      </c>
      <c r="G24" s="15">
        <v>0.46</v>
      </c>
      <c r="H24" s="15">
        <v>2.54</v>
      </c>
      <c r="I24" s="16">
        <f t="shared" si="1"/>
        <v>12.289200000000001</v>
      </c>
      <c r="J24" s="16">
        <f t="shared" si="1"/>
        <v>11.2784</v>
      </c>
      <c r="K24" s="16">
        <f t="shared" si="1"/>
        <v>68.096000000000004</v>
      </c>
      <c r="L24" s="16">
        <f t="shared" si="0"/>
        <v>0.24472000000000002</v>
      </c>
      <c r="M24" s="25">
        <f t="shared" si="0"/>
        <v>1.35128</v>
      </c>
      <c r="O24" s="40" t="s">
        <v>4</v>
      </c>
      <c r="P24" s="41">
        <v>0.47399999999999998</v>
      </c>
      <c r="Q24" s="42">
        <v>0.26400000000000001</v>
      </c>
    </row>
    <row r="25" spans="2:17" x14ac:dyDescent="0.35">
      <c r="B25" s="27" t="s">
        <v>30</v>
      </c>
      <c r="C25" s="16">
        <v>0.79</v>
      </c>
      <c r="D25" s="22">
        <v>5.13</v>
      </c>
      <c r="E25" s="22">
        <v>4.4400000000000004</v>
      </c>
      <c r="F25" s="16">
        <v>35.4</v>
      </c>
      <c r="G25" s="16">
        <v>0.27800000000000002</v>
      </c>
      <c r="H25" s="16">
        <v>1.63</v>
      </c>
      <c r="I25" s="16">
        <f t="shared" si="1"/>
        <v>4.0526999999999997</v>
      </c>
      <c r="J25" s="16">
        <f t="shared" si="1"/>
        <v>3.5076000000000005</v>
      </c>
      <c r="K25" s="16">
        <f t="shared" si="1"/>
        <v>27.966000000000001</v>
      </c>
      <c r="L25" s="16">
        <f t="shared" si="0"/>
        <v>0.21962000000000004</v>
      </c>
      <c r="M25" s="25">
        <f t="shared" si="0"/>
        <v>1.2877000000000001</v>
      </c>
      <c r="O25" s="128" t="s">
        <v>86</v>
      </c>
      <c r="P25" s="129"/>
      <c r="Q25" s="130"/>
    </row>
    <row r="26" spans="2:17" ht="15" thickBot="1" x14ac:dyDescent="0.4">
      <c r="B26" s="59" t="s">
        <v>9</v>
      </c>
      <c r="C26" s="60"/>
      <c r="D26" s="60"/>
      <c r="E26" s="60"/>
      <c r="F26" s="60"/>
      <c r="G26" s="60"/>
      <c r="H26" s="60"/>
      <c r="I26" s="61">
        <f>SUM(I20:I25)</f>
        <v>216.99080000000001</v>
      </c>
      <c r="J26" s="61">
        <f t="shared" ref="J26:M26" si="2">SUM(J20:J25)</f>
        <v>389.11680000000007</v>
      </c>
      <c r="K26" s="61">
        <f t="shared" si="2"/>
        <v>862.25090000000012</v>
      </c>
      <c r="L26" s="61">
        <f t="shared" si="2"/>
        <v>4.0282150000000003</v>
      </c>
      <c r="M26" s="62">
        <f t="shared" si="2"/>
        <v>20.473180000000003</v>
      </c>
      <c r="O26" s="131"/>
      <c r="P26" s="132"/>
      <c r="Q26" s="133"/>
    </row>
    <row r="27" spans="2:17" ht="82.5" customHeight="1" thickBot="1" x14ac:dyDescent="0.4">
      <c r="B27" s="162" t="s">
        <v>62</v>
      </c>
      <c r="C27" s="163"/>
      <c r="D27" s="163"/>
      <c r="E27" s="163"/>
      <c r="F27" s="163"/>
      <c r="G27" s="163"/>
      <c r="H27" s="163"/>
      <c r="I27" s="163"/>
      <c r="J27" s="163"/>
      <c r="K27" s="163"/>
      <c r="L27" s="163"/>
      <c r="M27" s="164"/>
      <c r="O27" s="4"/>
      <c r="P27" s="4"/>
      <c r="Q27" s="4"/>
    </row>
    <row r="28" spans="2:17" ht="15" thickBot="1" x14ac:dyDescent="0.4">
      <c r="B28" s="57"/>
      <c r="C28" s="57"/>
      <c r="D28" s="57"/>
      <c r="E28" s="57"/>
      <c r="F28" s="57"/>
      <c r="G28" s="57"/>
      <c r="H28" s="57"/>
      <c r="I28" s="58"/>
      <c r="J28" s="58"/>
      <c r="K28" s="58"/>
      <c r="L28" s="58"/>
      <c r="M28" s="58"/>
      <c r="O28" s="4"/>
      <c r="P28" s="4"/>
      <c r="Q28" s="4"/>
    </row>
    <row r="29" spans="2:17" ht="36" customHeight="1" thickBot="1" x14ac:dyDescent="0.4">
      <c r="B29" s="165" t="s">
        <v>41</v>
      </c>
      <c r="C29" s="166"/>
      <c r="D29" s="166"/>
      <c r="E29" s="166"/>
      <c r="F29" s="166"/>
      <c r="G29" s="166"/>
      <c r="H29" s="166"/>
      <c r="I29" s="166"/>
      <c r="J29" s="167"/>
      <c r="L29" s="168" t="s">
        <v>53</v>
      </c>
      <c r="M29" s="169"/>
    </row>
    <row r="30" spans="2:17" ht="31.5" customHeight="1" x14ac:dyDescent="0.35">
      <c r="B30" s="170" t="s">
        <v>0</v>
      </c>
      <c r="C30" s="171" t="s">
        <v>63</v>
      </c>
      <c r="D30" s="171"/>
      <c r="E30" s="171"/>
      <c r="F30" s="171"/>
      <c r="G30" s="171"/>
      <c r="H30" s="172" t="s">
        <v>40</v>
      </c>
      <c r="I30" s="172" t="s">
        <v>64</v>
      </c>
      <c r="J30" s="174" t="s">
        <v>65</v>
      </c>
      <c r="L30" s="49" t="s">
        <v>54</v>
      </c>
      <c r="M30" s="55">
        <v>0.4</v>
      </c>
    </row>
    <row r="31" spans="2:17" ht="29" x14ac:dyDescent="0.35">
      <c r="B31" s="170"/>
      <c r="C31" s="14" t="s">
        <v>2</v>
      </c>
      <c r="D31" s="14" t="s">
        <v>38</v>
      </c>
      <c r="E31" s="14" t="s">
        <v>39</v>
      </c>
      <c r="F31" s="14" t="s">
        <v>5</v>
      </c>
      <c r="G31" s="14" t="s">
        <v>13</v>
      </c>
      <c r="H31" s="173"/>
      <c r="I31" s="173"/>
      <c r="J31" s="175"/>
      <c r="L31" s="53" t="s">
        <v>55</v>
      </c>
      <c r="M31" s="56">
        <v>0.6</v>
      </c>
    </row>
    <row r="32" spans="2:17" ht="16.5" x14ac:dyDescent="0.35">
      <c r="B32" s="24" t="s">
        <v>31</v>
      </c>
      <c r="C32" s="18">
        <f>I20*$Q$20*8760</f>
        <v>17796.4218</v>
      </c>
      <c r="D32" s="18">
        <f>J20*$Q$21*8760</f>
        <v>3899.9519999999998</v>
      </c>
      <c r="E32" s="18">
        <f>K20*$Q$22*8760</f>
        <v>5830.6559999999999</v>
      </c>
      <c r="F32" s="18">
        <f>L20*$Q$23*8760</f>
        <v>522.70481999999993</v>
      </c>
      <c r="G32" s="18">
        <f>M20*$Q$24*8760</f>
        <v>5781.6</v>
      </c>
      <c r="H32" s="20">
        <f t="shared" ref="H32:H37" si="3">SUM(C32:G32)</f>
        <v>33831.334620000001</v>
      </c>
      <c r="I32" s="19">
        <f t="shared" ref="I32:I37" si="4">H32/1000*$C$41/2000</f>
        <v>0.13225761567454872</v>
      </c>
      <c r="J32" s="28">
        <f t="shared" ref="J32:J37" si="5">H32/1000*$C$42/2000</f>
        <v>0.32854221947794621</v>
      </c>
      <c r="L32" s="53" t="s">
        <v>56</v>
      </c>
      <c r="M32" s="56">
        <v>0.8</v>
      </c>
    </row>
    <row r="33" spans="2:13" ht="17" thickBot="1" x14ac:dyDescent="0.4">
      <c r="B33" s="26" t="s">
        <v>6</v>
      </c>
      <c r="C33" s="18">
        <f>I21*$Q$20*8760</f>
        <v>1228.2728004000001</v>
      </c>
      <c r="D33" s="18">
        <f>J21*$Q$21*8760</f>
        <v>373.77728639999998</v>
      </c>
      <c r="E33" s="18">
        <f>K21*$Q$22*8760</f>
        <v>436.2879456</v>
      </c>
      <c r="F33" s="18">
        <f>L21*$Q$23*8760</f>
        <v>63.026666999999996</v>
      </c>
      <c r="G33" s="18">
        <f>M21*$Q$24*8760</f>
        <v>424.60070399999995</v>
      </c>
      <c r="H33" s="20">
        <f t="shared" si="3"/>
        <v>2525.9654034</v>
      </c>
      <c r="I33" s="19">
        <f t="shared" si="4"/>
        <v>9.8748147326291787E-3</v>
      </c>
      <c r="J33" s="28">
        <f t="shared" si="5"/>
        <v>2.4530107643667701E-2</v>
      </c>
      <c r="L33" s="77" t="s">
        <v>57</v>
      </c>
      <c r="M33" s="78">
        <v>0.9</v>
      </c>
    </row>
    <row r="34" spans="2:13" ht="15" customHeight="1" x14ac:dyDescent="0.35">
      <c r="B34" s="26" t="s">
        <v>35</v>
      </c>
      <c r="C34" s="18">
        <f>I22*$Q$20*8760</f>
        <v>78589.851192000002</v>
      </c>
      <c r="D34" s="18">
        <f>J22*$Q$21*8760</f>
        <v>22576.012704000001</v>
      </c>
      <c r="E34" s="18">
        <f>K22*$Q$22*8760</f>
        <v>29353.708799999997</v>
      </c>
      <c r="F34" s="18">
        <f>L22*$Q$23*8760</f>
        <v>2887.2163716</v>
      </c>
      <c r="G34" s="18">
        <f>M22*$Q$24*8760</f>
        <v>10680.234048</v>
      </c>
      <c r="H34" s="20">
        <f t="shared" si="3"/>
        <v>144087.02311559999</v>
      </c>
      <c r="I34" s="19">
        <f t="shared" si="4"/>
        <v>0.56328271825395826</v>
      </c>
      <c r="J34" s="28">
        <f t="shared" si="5"/>
        <v>1.3992551847004069</v>
      </c>
      <c r="L34" s="144" t="s">
        <v>58</v>
      </c>
      <c r="M34" s="145"/>
    </row>
    <row r="35" spans="2:13" x14ac:dyDescent="0.35">
      <c r="B35" s="26" t="s">
        <v>36</v>
      </c>
      <c r="C35" s="18">
        <f>I23*P20*8760</f>
        <v>84770.029440000013</v>
      </c>
      <c r="D35" s="18">
        <f>J23*P21*8760</f>
        <v>22692.674880000002</v>
      </c>
      <c r="E35" s="18">
        <f>K23*P22*8760</f>
        <v>81840.124800000005</v>
      </c>
      <c r="F35" s="18">
        <f>L23*P23*8760</f>
        <v>3051.9370463999999</v>
      </c>
      <c r="G35" s="18">
        <f>M23*P24*8760</f>
        <v>43733.052576000002</v>
      </c>
      <c r="H35" s="20">
        <f t="shared" si="3"/>
        <v>236087.81874240004</v>
      </c>
      <c r="I35" s="19">
        <f t="shared" si="4"/>
        <v>0.92294354767239939</v>
      </c>
      <c r="J35" s="28">
        <f t="shared" si="5"/>
        <v>2.2926915781643848</v>
      </c>
      <c r="L35" s="146"/>
      <c r="M35" s="147"/>
    </row>
    <row r="36" spans="2:13" x14ac:dyDescent="0.35">
      <c r="B36" s="26" t="s">
        <v>8</v>
      </c>
      <c r="C36" s="18">
        <f>I24*$Q$20*8760</f>
        <v>8730.6900912000019</v>
      </c>
      <c r="D36" s="18">
        <f>J24*$Q$21*8760</f>
        <v>1659.8195711999997</v>
      </c>
      <c r="E36" s="18">
        <f>K24*$Q$22*8760</f>
        <v>6203.8179840000003</v>
      </c>
      <c r="F36" s="18">
        <f>L24*$Q$23*8760</f>
        <v>448.0431648</v>
      </c>
      <c r="G36" s="18">
        <f>M24*$Q$24*8760</f>
        <v>3125.0241792000002</v>
      </c>
      <c r="H36" s="20">
        <f t="shared" si="3"/>
        <v>20167.394990400004</v>
      </c>
      <c r="I36" s="19">
        <f t="shared" si="4"/>
        <v>7.8840861756022063E-2</v>
      </c>
      <c r="J36" s="28">
        <f t="shared" si="5"/>
        <v>0.19584922633579605</v>
      </c>
      <c r="L36" s="146"/>
      <c r="M36" s="147"/>
    </row>
    <row r="37" spans="2:13" x14ac:dyDescent="0.35">
      <c r="B37" s="27" t="s">
        <v>30</v>
      </c>
      <c r="C37" s="18">
        <f>I25*$Q$20*8760</f>
        <v>2879.1839771999998</v>
      </c>
      <c r="D37" s="18">
        <f>J25*$Q$21*8760</f>
        <v>516.20647680000002</v>
      </c>
      <c r="E37" s="18">
        <f>K25*$Q$22*8760</f>
        <v>2547.814464</v>
      </c>
      <c r="F37" s="18">
        <f>L25*$Q$23*8760</f>
        <v>402.08908080000003</v>
      </c>
      <c r="G37" s="18">
        <f>M25*$Q$24*8760</f>
        <v>2977.9865280000004</v>
      </c>
      <c r="H37" s="20">
        <f t="shared" si="3"/>
        <v>9323.2805268000011</v>
      </c>
      <c r="I37" s="19">
        <f t="shared" si="4"/>
        <v>3.6447715308593365E-2</v>
      </c>
      <c r="J37" s="28">
        <f t="shared" si="5"/>
        <v>9.0540066228412611E-2</v>
      </c>
      <c r="L37" s="146"/>
      <c r="M37" s="147"/>
    </row>
    <row r="38" spans="2:13" ht="15" thickBot="1" x14ac:dyDescent="0.4">
      <c r="B38" s="150" t="s">
        <v>9</v>
      </c>
      <c r="C38" s="151"/>
      <c r="D38" s="151"/>
      <c r="E38" s="151"/>
      <c r="F38" s="151"/>
      <c r="G38" s="151"/>
      <c r="H38" s="29">
        <f>SUM(H32:H37)</f>
        <v>446022.81739860005</v>
      </c>
      <c r="I38" s="30">
        <f>SUM(I32:I37)</f>
        <v>1.7436472733981512</v>
      </c>
      <c r="J38" s="31">
        <f>SUM(J32:J37)</f>
        <v>4.3314083825506149</v>
      </c>
      <c r="L38" s="148"/>
      <c r="M38" s="149"/>
    </row>
    <row r="39" spans="2:13" ht="47.5" customHeight="1" thickBot="1" x14ac:dyDescent="0.4">
      <c r="B39" s="152" t="s">
        <v>66</v>
      </c>
      <c r="C39" s="153"/>
      <c r="D39" s="153"/>
      <c r="E39" s="153"/>
      <c r="F39" s="153"/>
      <c r="G39" s="153"/>
      <c r="H39" s="153"/>
      <c r="I39" s="153"/>
      <c r="J39" s="154"/>
      <c r="L39" s="79"/>
      <c r="M39" s="79"/>
    </row>
    <row r="40" spans="2:13" ht="15" thickBot="1" x14ac:dyDescent="0.4">
      <c r="B40" s="74"/>
      <c r="C40" s="74"/>
      <c r="D40" s="74"/>
      <c r="E40" s="74"/>
      <c r="F40" s="74"/>
      <c r="G40" s="74"/>
      <c r="H40" s="75"/>
      <c r="I40" s="76"/>
      <c r="J40" s="76"/>
      <c r="L40" s="79"/>
      <c r="M40" s="79"/>
    </row>
    <row r="41" spans="2:13" x14ac:dyDescent="0.35">
      <c r="B41" s="32" t="s">
        <v>33</v>
      </c>
      <c r="C41" s="33">
        <v>7.8186460664405635</v>
      </c>
      <c r="D41" s="155" t="s">
        <v>32</v>
      </c>
      <c r="E41" s="156"/>
    </row>
    <row r="42" spans="2:13" ht="15" customHeight="1" thickBot="1" x14ac:dyDescent="0.4">
      <c r="B42" s="34" t="s">
        <v>34</v>
      </c>
      <c r="C42" s="35">
        <v>19.422362325825752</v>
      </c>
      <c r="D42" s="157" t="s">
        <v>32</v>
      </c>
      <c r="E42" s="158"/>
    </row>
    <row r="43" spans="2:13" ht="15" customHeight="1" thickBot="1" x14ac:dyDescent="0.4"/>
    <row r="44" spans="2:13" x14ac:dyDescent="0.35">
      <c r="B44" s="159" t="s">
        <v>49</v>
      </c>
      <c r="C44" s="160"/>
      <c r="D44" s="160"/>
      <c r="E44" s="161"/>
      <c r="G44" s="141" t="s">
        <v>70</v>
      </c>
      <c r="H44" s="142"/>
      <c r="I44" s="143"/>
    </row>
    <row r="45" spans="2:13" x14ac:dyDescent="0.35">
      <c r="B45" s="134" t="s">
        <v>50</v>
      </c>
      <c r="C45" s="43" t="s">
        <v>46</v>
      </c>
      <c r="D45" s="136" t="s">
        <v>48</v>
      </c>
      <c r="E45" s="137"/>
      <c r="G45" s="36"/>
      <c r="H45" s="17" t="s">
        <v>68</v>
      </c>
      <c r="I45" s="45" t="s">
        <v>69</v>
      </c>
    </row>
    <row r="46" spans="2:13" ht="15" thickBot="1" x14ac:dyDescent="0.4">
      <c r="B46" s="135"/>
      <c r="C46" s="46"/>
      <c r="D46" s="47" t="s">
        <v>33</v>
      </c>
      <c r="E46" s="48" t="s">
        <v>34</v>
      </c>
      <c r="G46" s="80" t="s">
        <v>42</v>
      </c>
      <c r="H46" s="82">
        <v>8082</v>
      </c>
      <c r="I46" s="83">
        <v>8082</v>
      </c>
    </row>
    <row r="47" spans="2:13" x14ac:dyDescent="0.35">
      <c r="B47" s="49" t="s">
        <v>42</v>
      </c>
      <c r="C47" s="50">
        <v>3.91</v>
      </c>
      <c r="D47" s="51">
        <f>$I$38*M30</f>
        <v>0.69745890935926047</v>
      </c>
      <c r="E47" s="52">
        <f>$J$38*M30</f>
        <v>1.732563353020246</v>
      </c>
      <c r="G47" s="80" t="s">
        <v>43</v>
      </c>
      <c r="H47" s="82">
        <v>14064.154977762571</v>
      </c>
      <c r="I47" s="83">
        <v>14064.154977762571</v>
      </c>
      <c r="K47" s="88"/>
    </row>
    <row r="48" spans="2:13" x14ac:dyDescent="0.35">
      <c r="B48" s="53" t="s">
        <v>43</v>
      </c>
      <c r="C48" s="22">
        <v>5.86</v>
      </c>
      <c r="D48" s="44">
        <f t="shared" ref="D48:D50" si="6">$I$38*M31</f>
        <v>1.0461883640388907</v>
      </c>
      <c r="E48" s="54">
        <f t="shared" ref="E48:E50" si="7">$J$38*M31</f>
        <v>2.5988450295303687</v>
      </c>
      <c r="G48" s="80" t="s">
        <v>44</v>
      </c>
      <c r="H48" s="82">
        <v>26030.221518987339</v>
      </c>
      <c r="I48" s="83">
        <v>26030.221518987339</v>
      </c>
    </row>
    <row r="49" spans="2:9" ht="15" thickBot="1" x14ac:dyDescent="0.4">
      <c r="B49" s="53" t="s">
        <v>44</v>
      </c>
      <c r="C49" s="22">
        <v>7.81</v>
      </c>
      <c r="D49" s="44">
        <f t="shared" si="6"/>
        <v>1.3949178187185209</v>
      </c>
      <c r="E49" s="54">
        <f t="shared" si="7"/>
        <v>3.465126706040492</v>
      </c>
      <c r="G49" s="81" t="s">
        <v>67</v>
      </c>
      <c r="H49" s="84">
        <v>54768.164992067701</v>
      </c>
      <c r="I49" s="85">
        <v>78092</v>
      </c>
    </row>
    <row r="50" spans="2:9" ht="16.5" customHeight="1" x14ac:dyDescent="0.35">
      <c r="B50" s="53" t="s">
        <v>52</v>
      </c>
      <c r="C50" s="22" t="s">
        <v>51</v>
      </c>
      <c r="D50" s="44">
        <f t="shared" si="6"/>
        <v>1.5692825460583362</v>
      </c>
      <c r="E50" s="54">
        <f t="shared" si="7"/>
        <v>3.8982675442955537</v>
      </c>
      <c r="G50" s="119" t="s">
        <v>83</v>
      </c>
      <c r="H50" s="120"/>
      <c r="I50" s="121"/>
    </row>
    <row r="51" spans="2:9" x14ac:dyDescent="0.35">
      <c r="B51" s="77" t="s">
        <v>72</v>
      </c>
      <c r="C51" s="89">
        <v>8.7799999999999994</v>
      </c>
      <c r="D51" s="90"/>
      <c r="E51" s="91"/>
      <c r="G51" s="122"/>
      <c r="H51" s="123"/>
      <c r="I51" s="124"/>
    </row>
    <row r="52" spans="2:9" ht="51" customHeight="1" thickBot="1" x14ac:dyDescent="0.4">
      <c r="B52" s="138" t="s">
        <v>71</v>
      </c>
      <c r="C52" s="139"/>
      <c r="D52" s="139"/>
      <c r="E52" s="140"/>
      <c r="G52" s="122"/>
      <c r="H52" s="123"/>
      <c r="I52" s="124"/>
    </row>
    <row r="53" spans="2:9" ht="35.5" customHeight="1" thickBot="1" x14ac:dyDescent="0.4">
      <c r="G53" s="122"/>
      <c r="H53" s="123"/>
      <c r="I53" s="124"/>
    </row>
    <row r="54" spans="2:9" ht="36" customHeight="1" x14ac:dyDescent="0.35">
      <c r="B54" s="116" t="s">
        <v>45</v>
      </c>
      <c r="C54" s="117"/>
      <c r="D54" s="117"/>
      <c r="E54" s="118"/>
      <c r="G54" s="122"/>
      <c r="H54" s="123"/>
      <c r="I54" s="124"/>
    </row>
    <row r="55" spans="2:9" x14ac:dyDescent="0.35">
      <c r="B55" s="36"/>
      <c r="C55" s="92" t="s">
        <v>68</v>
      </c>
      <c r="D55" s="114" t="s">
        <v>48</v>
      </c>
      <c r="E55" s="115"/>
      <c r="G55" s="122"/>
      <c r="H55" s="123"/>
      <c r="I55" s="124"/>
    </row>
    <row r="56" spans="2:9" x14ac:dyDescent="0.35">
      <c r="B56" s="53" t="s">
        <v>74</v>
      </c>
      <c r="C56" s="92" t="s">
        <v>73</v>
      </c>
      <c r="D56" s="17" t="s">
        <v>33</v>
      </c>
      <c r="E56" s="86" t="s">
        <v>34</v>
      </c>
      <c r="G56" s="122"/>
      <c r="H56" s="123"/>
      <c r="I56" s="124"/>
    </row>
    <row r="57" spans="2:9" x14ac:dyDescent="0.35">
      <c r="B57" s="53" t="s">
        <v>42</v>
      </c>
      <c r="C57" s="93">
        <f t="shared" ref="C57:D59" si="8">H46/C47</f>
        <v>2067.0076726342709</v>
      </c>
      <c r="D57" s="82">
        <f t="shared" si="8"/>
        <v>11587.779425492963</v>
      </c>
      <c r="E57" s="83">
        <f>I46/E47</f>
        <v>4664.7644866268602</v>
      </c>
      <c r="G57" s="122"/>
      <c r="H57" s="123"/>
      <c r="I57" s="124"/>
    </row>
    <row r="58" spans="2:9" x14ac:dyDescent="0.35">
      <c r="B58" s="53" t="s">
        <v>43</v>
      </c>
      <c r="C58" s="93">
        <f t="shared" si="8"/>
        <v>2400.0264467171623</v>
      </c>
      <c r="D58" s="82">
        <f t="shared" si="8"/>
        <v>13443.23399226772</v>
      </c>
      <c r="E58" s="83">
        <f>I47/E48</f>
        <v>5411.6943557438944</v>
      </c>
      <c r="G58" s="122"/>
      <c r="H58" s="123"/>
      <c r="I58" s="124"/>
    </row>
    <row r="59" spans="2:9" x14ac:dyDescent="0.35">
      <c r="B59" s="53" t="s">
        <v>44</v>
      </c>
      <c r="C59" s="93">
        <f t="shared" si="8"/>
        <v>3332.9348935963303</v>
      </c>
      <c r="D59" s="82">
        <f t="shared" si="8"/>
        <v>18660.756332513341</v>
      </c>
      <c r="E59" s="83">
        <f>I48/E49</f>
        <v>7512.0547463995563</v>
      </c>
      <c r="G59" s="122"/>
      <c r="H59" s="123"/>
      <c r="I59" s="124"/>
    </row>
    <row r="60" spans="2:9" ht="33" customHeight="1" thickBot="1" x14ac:dyDescent="0.4">
      <c r="B60" s="87" t="s">
        <v>47</v>
      </c>
      <c r="C60" s="94">
        <f>H49/C51</f>
        <v>6237.8320036523583</v>
      </c>
      <c r="D60" s="84">
        <f>I49/D50</f>
        <v>49762.867876246055</v>
      </c>
      <c r="E60" s="85">
        <f>I49/E50</f>
        <v>20032.488563868392</v>
      </c>
      <c r="G60" s="122"/>
      <c r="H60" s="123"/>
      <c r="I60" s="124"/>
    </row>
    <row r="61" spans="2:9" x14ac:dyDescent="0.35">
      <c r="G61" s="122"/>
      <c r="H61" s="123"/>
      <c r="I61" s="124"/>
    </row>
    <row r="62" spans="2:9" x14ac:dyDescent="0.35">
      <c r="G62" s="122"/>
      <c r="H62" s="123"/>
      <c r="I62" s="124"/>
    </row>
    <row r="63" spans="2:9" ht="15" thickBot="1" x14ac:dyDescent="0.4">
      <c r="G63" s="125"/>
      <c r="H63" s="126"/>
      <c r="I63" s="127"/>
    </row>
  </sheetData>
  <mergeCells count="42">
    <mergeCell ref="B12:K12"/>
    <mergeCell ref="B2:K2"/>
    <mergeCell ref="M2:P2"/>
    <mergeCell ref="B3:B4"/>
    <mergeCell ref="C3:C4"/>
    <mergeCell ref="D3:G3"/>
    <mergeCell ref="H3:K3"/>
    <mergeCell ref="M9:P9"/>
    <mergeCell ref="B10:G10"/>
    <mergeCell ref="M10:P10"/>
    <mergeCell ref="B11:K11"/>
    <mergeCell ref="M11:P11"/>
    <mergeCell ref="D14:E14"/>
    <mergeCell ref="D15:E15"/>
    <mergeCell ref="B17:M17"/>
    <mergeCell ref="B18:B19"/>
    <mergeCell ref="C18:C19"/>
    <mergeCell ref="D18:H18"/>
    <mergeCell ref="I18:M18"/>
    <mergeCell ref="O18:Q18"/>
    <mergeCell ref="B27:M27"/>
    <mergeCell ref="B29:J29"/>
    <mergeCell ref="L29:M29"/>
    <mergeCell ref="B30:B31"/>
    <mergeCell ref="C30:G30"/>
    <mergeCell ref="H30:H31"/>
    <mergeCell ref="I30:I31"/>
    <mergeCell ref="J30:J31"/>
    <mergeCell ref="D55:E55"/>
    <mergeCell ref="B54:E54"/>
    <mergeCell ref="G50:I63"/>
    <mergeCell ref="O25:Q26"/>
    <mergeCell ref="B45:B46"/>
    <mergeCell ref="D45:E45"/>
    <mergeCell ref="B52:E52"/>
    <mergeCell ref="G44:I44"/>
    <mergeCell ref="L34:M38"/>
    <mergeCell ref="B38:G38"/>
    <mergeCell ref="B39:J39"/>
    <mergeCell ref="D41:E41"/>
    <mergeCell ref="D42:E42"/>
    <mergeCell ref="B44:E4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149D-88DE-434A-B0A8-6AF55DD9B825}">
  <dimension ref="B1:K41"/>
  <sheetViews>
    <sheetView workbookViewId="0">
      <selection activeCell="D38" sqref="D38"/>
    </sheetView>
  </sheetViews>
  <sheetFormatPr defaultRowHeight="14.5" x14ac:dyDescent="0.35"/>
  <cols>
    <col min="2" max="2" width="22.54296875" customWidth="1"/>
    <col min="3" max="3" width="18.54296875" customWidth="1"/>
    <col min="4" max="11" width="13.453125" customWidth="1"/>
    <col min="12" max="12" width="15.6328125" customWidth="1"/>
    <col min="13" max="13" width="18.54296875" customWidth="1"/>
    <col min="14" max="16" width="21.7265625" customWidth="1"/>
    <col min="17" max="17" width="21.54296875" customWidth="1"/>
    <col min="18" max="18" width="9.7265625" bestFit="1" customWidth="1"/>
  </cols>
  <sheetData>
    <row r="1" spans="2:11" ht="15" customHeight="1" thickBot="1" x14ac:dyDescent="0.4"/>
    <row r="2" spans="2:11" x14ac:dyDescent="0.35">
      <c r="B2" s="159" t="s">
        <v>49</v>
      </c>
      <c r="C2" s="160"/>
      <c r="D2" s="160"/>
      <c r="E2" s="161"/>
    </row>
    <row r="3" spans="2:11" x14ac:dyDescent="0.35">
      <c r="B3" s="134" t="s">
        <v>50</v>
      </c>
      <c r="C3" s="17" t="s">
        <v>46</v>
      </c>
      <c r="D3" s="136" t="s">
        <v>48</v>
      </c>
      <c r="E3" s="137"/>
    </row>
    <row r="4" spans="2:11" ht="15" thickBot="1" x14ac:dyDescent="0.4">
      <c r="B4" s="135"/>
      <c r="C4" s="46"/>
      <c r="D4" s="47" t="s">
        <v>33</v>
      </c>
      <c r="E4" s="48" t="s">
        <v>34</v>
      </c>
    </row>
    <row r="5" spans="2:11" x14ac:dyDescent="0.35">
      <c r="B5" s="49" t="s">
        <v>42</v>
      </c>
      <c r="C5" s="50">
        <v>3.91</v>
      </c>
      <c r="D5" s="51">
        <v>0.69745890935926047</v>
      </c>
      <c r="E5" s="52">
        <v>1.732563353020246</v>
      </c>
      <c r="K5" s="88"/>
    </row>
    <row r="6" spans="2:11" x14ac:dyDescent="0.35">
      <c r="B6" s="53" t="s">
        <v>43</v>
      </c>
      <c r="C6" s="22">
        <v>5.86</v>
      </c>
      <c r="D6" s="44">
        <v>1.0461883640388907</v>
      </c>
      <c r="E6" s="54">
        <v>2.5988450295303687</v>
      </c>
    </row>
    <row r="7" spans="2:11" x14ac:dyDescent="0.35">
      <c r="B7" s="53" t="s">
        <v>44</v>
      </c>
      <c r="C7" s="22">
        <v>7.81</v>
      </c>
      <c r="D7" s="44">
        <v>1.3949178187185209</v>
      </c>
      <c r="E7" s="54">
        <v>3.465126706040492</v>
      </c>
    </row>
    <row r="8" spans="2:11" ht="16.5" customHeight="1" x14ac:dyDescent="0.35">
      <c r="B8" s="53" t="s">
        <v>52</v>
      </c>
      <c r="C8" s="22" t="s">
        <v>51</v>
      </c>
      <c r="D8" s="44">
        <v>1.5692825460583362</v>
      </c>
      <c r="E8" s="54">
        <v>3.8982675442955537</v>
      </c>
    </row>
    <row r="9" spans="2:11" x14ac:dyDescent="0.35">
      <c r="B9" s="77" t="s">
        <v>72</v>
      </c>
      <c r="C9" s="89">
        <v>8.7799999999999994</v>
      </c>
      <c r="D9" s="90"/>
      <c r="E9" s="91"/>
    </row>
    <row r="10" spans="2:11" ht="51" customHeight="1" thickBot="1" x14ac:dyDescent="0.4">
      <c r="B10" s="138" t="s">
        <v>71</v>
      </c>
      <c r="C10" s="139"/>
      <c r="D10" s="139"/>
      <c r="E10" s="140"/>
    </row>
    <row r="11" spans="2:11" ht="35.5" customHeight="1" thickBot="1" x14ac:dyDescent="0.4"/>
    <row r="12" spans="2:11" ht="36" customHeight="1" x14ac:dyDescent="0.35">
      <c r="B12" s="141" t="s">
        <v>70</v>
      </c>
      <c r="C12" s="142"/>
      <c r="D12" s="143"/>
    </row>
    <row r="13" spans="2:11" ht="15" thickBot="1" x14ac:dyDescent="0.4">
      <c r="B13" s="34"/>
      <c r="C13" s="47" t="s">
        <v>68</v>
      </c>
      <c r="D13" s="48" t="s">
        <v>69</v>
      </c>
    </row>
    <row r="14" spans="2:11" x14ac:dyDescent="0.35">
      <c r="B14" s="95" t="s">
        <v>42</v>
      </c>
      <c r="C14" s="96">
        <v>8082</v>
      </c>
      <c r="D14" s="97">
        <v>8082</v>
      </c>
    </row>
    <row r="15" spans="2:11" x14ac:dyDescent="0.35">
      <c r="B15" s="80" t="s">
        <v>43</v>
      </c>
      <c r="C15" s="82">
        <v>14064.154977762571</v>
      </c>
      <c r="D15" s="83">
        <v>14064.154977762571</v>
      </c>
    </row>
    <row r="16" spans="2:11" x14ac:dyDescent="0.35">
      <c r="B16" s="80" t="s">
        <v>44</v>
      </c>
      <c r="C16" s="82">
        <v>26030.221518987339</v>
      </c>
      <c r="D16" s="83">
        <v>26030.221518987339</v>
      </c>
    </row>
    <row r="17" spans="2:4" ht="15" thickBot="1" x14ac:dyDescent="0.4">
      <c r="B17" s="81" t="s">
        <v>67</v>
      </c>
      <c r="C17" s="84">
        <v>54768.164992067701</v>
      </c>
      <c r="D17" s="85">
        <v>78092</v>
      </c>
    </row>
    <row r="18" spans="2:4" x14ac:dyDescent="0.35">
      <c r="B18" s="119" t="s">
        <v>83</v>
      </c>
      <c r="C18" s="120"/>
      <c r="D18" s="121"/>
    </row>
    <row r="19" spans="2:4" x14ac:dyDescent="0.35">
      <c r="B19" s="122"/>
      <c r="C19" s="123"/>
      <c r="D19" s="124"/>
    </row>
    <row r="20" spans="2:4" x14ac:dyDescent="0.35">
      <c r="B20" s="122"/>
      <c r="C20" s="123"/>
      <c r="D20" s="124"/>
    </row>
    <row r="21" spans="2:4" x14ac:dyDescent="0.35">
      <c r="B21" s="122"/>
      <c r="C21" s="123"/>
      <c r="D21" s="124"/>
    </row>
    <row r="22" spans="2:4" x14ac:dyDescent="0.35">
      <c r="B22" s="122"/>
      <c r="C22" s="123"/>
      <c r="D22" s="124"/>
    </row>
    <row r="23" spans="2:4" x14ac:dyDescent="0.35">
      <c r="B23" s="122"/>
      <c r="C23" s="123"/>
      <c r="D23" s="124"/>
    </row>
    <row r="24" spans="2:4" x14ac:dyDescent="0.35">
      <c r="B24" s="122"/>
      <c r="C24" s="123"/>
      <c r="D24" s="124"/>
    </row>
    <row r="25" spans="2:4" x14ac:dyDescent="0.35">
      <c r="B25" s="122"/>
      <c r="C25" s="123"/>
      <c r="D25" s="124"/>
    </row>
    <row r="26" spans="2:4" x14ac:dyDescent="0.35">
      <c r="B26" s="122"/>
      <c r="C26" s="123"/>
      <c r="D26" s="124"/>
    </row>
    <row r="27" spans="2:4" x14ac:dyDescent="0.35">
      <c r="B27" s="122"/>
      <c r="C27" s="123"/>
      <c r="D27" s="124"/>
    </row>
    <row r="28" spans="2:4" x14ac:dyDescent="0.35">
      <c r="B28" s="122"/>
      <c r="C28" s="123"/>
      <c r="D28" s="124"/>
    </row>
    <row r="29" spans="2:4" x14ac:dyDescent="0.35">
      <c r="B29" s="122"/>
      <c r="C29" s="123"/>
      <c r="D29" s="124"/>
    </row>
    <row r="30" spans="2:4" x14ac:dyDescent="0.35">
      <c r="B30" s="122"/>
      <c r="C30" s="123"/>
      <c r="D30" s="124"/>
    </row>
    <row r="31" spans="2:4" ht="15" thickBot="1" x14ac:dyDescent="0.4">
      <c r="B31" s="125"/>
      <c r="C31" s="126"/>
      <c r="D31" s="127"/>
    </row>
    <row r="32" spans="2:4" ht="15" thickBot="1" x14ac:dyDescent="0.4"/>
    <row r="33" spans="2:5" x14ac:dyDescent="0.35">
      <c r="B33" s="159" t="s">
        <v>79</v>
      </c>
      <c r="C33" s="160"/>
      <c r="D33" s="160"/>
      <c r="E33" s="161"/>
    </row>
    <row r="34" spans="2:5" ht="29" x14ac:dyDescent="0.35">
      <c r="B34" s="98"/>
      <c r="C34" s="21" t="s">
        <v>80</v>
      </c>
      <c r="D34" s="209" t="s">
        <v>81</v>
      </c>
      <c r="E34" s="210"/>
    </row>
    <row r="35" spans="2:5" ht="15" thickBot="1" x14ac:dyDescent="0.4">
      <c r="B35" s="99"/>
      <c r="C35" s="100" t="s">
        <v>73</v>
      </c>
      <c r="D35" s="101" t="s">
        <v>33</v>
      </c>
      <c r="E35" s="102" t="s">
        <v>34</v>
      </c>
    </row>
    <row r="36" spans="2:5" x14ac:dyDescent="0.35">
      <c r="B36" s="103" t="s">
        <v>75</v>
      </c>
      <c r="C36" s="104">
        <f>(C15-C14)/(C6-C5)</f>
        <v>3067.7717834679852</v>
      </c>
      <c r="D36" s="104">
        <f>(D15-D14)/(D6-D5)</f>
        <v>17154.143125817234</v>
      </c>
      <c r="E36" s="106">
        <f>(D15-D14)/(E6-E5)</f>
        <v>6905.5540939779639</v>
      </c>
    </row>
    <row r="37" spans="2:5" x14ac:dyDescent="0.35">
      <c r="B37" s="111" t="s">
        <v>76</v>
      </c>
      <c r="C37" s="112">
        <f>(C16-C15)/(C7-C6)</f>
        <v>6136.4443801152674</v>
      </c>
      <c r="D37" s="112">
        <f>(D16-D15)/(D7-D6)</f>
        <v>34313.323353250213</v>
      </c>
      <c r="E37" s="113">
        <f>(D16-D15)/(E7-E6)</f>
        <v>13813.135918366539</v>
      </c>
    </row>
    <row r="38" spans="2:5" x14ac:dyDescent="0.35">
      <c r="B38" s="105"/>
      <c r="C38" s="82"/>
      <c r="D38" s="82"/>
      <c r="E38" s="69"/>
    </row>
    <row r="39" spans="2:5" x14ac:dyDescent="0.35">
      <c r="B39" s="105" t="s">
        <v>78</v>
      </c>
      <c r="C39" s="82">
        <f>(C17-C14)/(C9-C5)</f>
        <v>9586.4815178783792</v>
      </c>
      <c r="D39" s="82">
        <f>(D17-D14)/(D8-D5)</f>
        <v>80302.938636848528</v>
      </c>
      <c r="E39" s="107">
        <f>(D17-D14)/(E8-E5)</f>
        <v>32326.667825661621</v>
      </c>
    </row>
    <row r="40" spans="2:5" x14ac:dyDescent="0.35">
      <c r="B40" s="105" t="s">
        <v>82</v>
      </c>
      <c r="C40" s="82">
        <f>(C17-C15)/(C9-C6)</f>
        <v>13939.729456953817</v>
      </c>
      <c r="D40" s="82">
        <f>(D17-D15)/(D8-D6)</f>
        <v>122402.13564420272</v>
      </c>
      <c r="E40" s="107">
        <f>(D17-D15)/(E8-E6)</f>
        <v>49274.076980117374</v>
      </c>
    </row>
    <row r="41" spans="2:5" ht="15" thickBot="1" x14ac:dyDescent="0.4">
      <c r="B41" s="108" t="s">
        <v>77</v>
      </c>
      <c r="C41" s="109">
        <f>(C17-C16)/(C9-C7)</f>
        <v>29626.745848536462</v>
      </c>
      <c r="D41" s="109">
        <f>(D17-D16)/(D8-D7)</f>
        <v>298579.76022610761</v>
      </c>
      <c r="E41" s="110">
        <f>(D17-D16)/(E8-E7)</f>
        <v>120195.95910361904</v>
      </c>
    </row>
  </sheetData>
  <mergeCells count="8">
    <mergeCell ref="B2:E2"/>
    <mergeCell ref="D34:E34"/>
    <mergeCell ref="B33:E33"/>
    <mergeCell ref="B18:D31"/>
    <mergeCell ref="B3:B4"/>
    <mergeCell ref="D3:E3"/>
    <mergeCell ref="B10:E10"/>
    <mergeCell ref="B12:D1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D754BDE3783254381DB48B7D0CF53F3" ma:contentTypeVersion="10" ma:contentTypeDescription="Create a new document." ma:contentTypeScope="" ma:versionID="13409b72c7483f10f84aaeaa40a6f3aa">
  <xsd:schema xmlns:xsd="http://www.w3.org/2001/XMLSchema" xmlns:xs="http://www.w3.org/2001/XMLSchema" xmlns:p="http://schemas.microsoft.com/office/2006/metadata/properties" xmlns:ns2="1dd60403-c00a-4cfb-aa31-eeaa376e74df" targetNamespace="http://schemas.microsoft.com/office/2006/metadata/properties" ma:root="true" ma:fieldsID="a48eda311cdda0853a42fb9c75c59eb9" ns2:_="">
    <xsd:import namespace="1dd60403-c00a-4cfb-aa31-eeaa376e74d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d60403-c00a-4cfb-aa31-eeaa376e74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DF8F7D-FBF3-4446-BD04-C22DDC58A921}"/>
</file>

<file path=customXml/itemProps2.xml><?xml version="1.0" encoding="utf-8"?>
<ds:datastoreItem xmlns:ds="http://schemas.openxmlformats.org/officeDocument/2006/customXml" ds:itemID="{DBF8D0BF-E331-43E6-A65C-0E806D44BD44}"/>
</file>

<file path=customXml/itemProps3.xml><?xml version="1.0" encoding="utf-8"?>
<ds:datastoreItem xmlns:ds="http://schemas.openxmlformats.org/officeDocument/2006/customXml" ds:itemID="{B5CB7733-2D0D-4337-926C-344AE10988A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Base</vt:lpstr>
      <vt:lpstr>Incremental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Reid</dc:creator>
  <cp:lastModifiedBy>Brandon Curtis</cp:lastModifiedBy>
  <dcterms:created xsi:type="dcterms:W3CDTF">2021-07-26T12:57:04Z</dcterms:created>
  <dcterms:modified xsi:type="dcterms:W3CDTF">2021-09-23T18:57:44Z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0x0101009D754BDE3783254381DB48B7D0CF53F3</vt:lpwstr>
  </property>
</Properties>
</file>