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mgov.sharepoint.com/sites/ENV-CCRTFStaffTeam/Shared Documents/GHG Emissions/2005 2025 2030 O&amp;G with ERG/"/>
    </mc:Choice>
  </mc:AlternateContent>
  <xr:revisionPtr revIDLastSave="6517" documentId="13_ncr:1_{7FFA0416-36E1-4810-9E24-DFFA5413B057}" xr6:coauthVersionLast="47" xr6:coauthVersionMax="47" xr10:uidLastSave="{634903A1-8F96-49DC-9550-9B2B1BA3DF00}"/>
  <bookViews>
    <workbookView xWindow="-120" yWindow="-120" windowWidth="29040" windowHeight="17640" activeTab="1" xr2:uid="{00000000-000D-0000-FFFF-FFFF00000000}"/>
  </bookViews>
  <sheets>
    <sheet name="NM GHGI Summary" sheetId="2" r:id="rId1"/>
    <sheet name="NM Inventory Comparisons" sheetId="5" r:id="rId2"/>
    <sheet name="MemoSummaryTables" sheetId="4" r:id="rId3"/>
    <sheet name="2020-2005ProductionComparison" sheetId="3" r:id="rId4"/>
  </sheets>
  <definedNames>
    <definedName name="_xlnm._FilterDatabase" localSheetId="2" hidden="1">MemoSummaryTables!$A$62:$D$84</definedName>
    <definedName name="_xlnm._FilterDatabase" localSheetId="0" hidden="1">'NM GHGI Summary'!$B$9:$G$69</definedName>
    <definedName name="_xlnm._FilterDatabase" localSheetId="1" hidden="1">'NM Inventory Comparisons'!$B$9:$F$68</definedName>
  </definedNames>
  <calcPr calcId="191028" iterateDelta="9.9999999999994451E-4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2" l="1"/>
  <c r="F3" i="2"/>
  <c r="E35" i="4" l="1"/>
  <c r="D28" i="4"/>
  <c r="D67" i="4"/>
  <c r="D85" i="4"/>
  <c r="D84" i="4"/>
  <c r="D83" i="4"/>
  <c r="D82" i="4"/>
  <c r="D74" i="4"/>
  <c r="D81" i="4"/>
  <c r="D80" i="4"/>
  <c r="D79" i="4"/>
  <c r="D78" i="4"/>
  <c r="D77" i="4"/>
  <c r="D76" i="4"/>
  <c r="D75" i="4"/>
  <c r="D73" i="4"/>
  <c r="D72" i="4"/>
  <c r="D71" i="4"/>
  <c r="D70" i="4"/>
  <c r="D69" i="4"/>
  <c r="D63" i="4"/>
  <c r="D68" i="4"/>
  <c r="D66" i="4"/>
  <c r="D65" i="4"/>
  <c r="D64" i="4"/>
  <c r="D58" i="4"/>
  <c r="F57" i="4"/>
  <c r="E57" i="4"/>
  <c r="F56" i="4"/>
  <c r="E56" i="4"/>
  <c r="F55" i="4"/>
  <c r="E55" i="4"/>
  <c r="F54" i="4"/>
  <c r="E54" i="4"/>
  <c r="F53" i="4"/>
  <c r="E53" i="4"/>
  <c r="F52" i="4"/>
  <c r="E52" i="4"/>
  <c r="F51" i="4"/>
  <c r="E51" i="4"/>
  <c r="F50" i="4"/>
  <c r="E50" i="4"/>
  <c r="F49" i="4"/>
  <c r="E49" i="4"/>
  <c r="F48" i="4"/>
  <c r="E48" i="4"/>
  <c r="F47" i="4"/>
  <c r="E47" i="4"/>
  <c r="F46" i="4"/>
  <c r="E46" i="4"/>
  <c r="F45" i="4"/>
  <c r="E45" i="4"/>
  <c r="F44" i="4"/>
  <c r="E44" i="4"/>
  <c r="F43" i="4"/>
  <c r="E43" i="4"/>
  <c r="F42" i="4"/>
  <c r="E42" i="4"/>
  <c r="F41" i="4"/>
  <c r="E41" i="4"/>
  <c r="F40" i="4"/>
  <c r="E40" i="4"/>
  <c r="F39" i="4"/>
  <c r="E39" i="4"/>
  <c r="F38" i="4"/>
  <c r="E38" i="4"/>
  <c r="F37" i="4"/>
  <c r="E37" i="4"/>
  <c r="F36" i="4"/>
  <c r="E36" i="4"/>
  <c r="F35" i="4"/>
  <c r="AA38" i="4"/>
  <c r="F19" i="5" l="1"/>
  <c r="E19" i="5"/>
  <c r="C13" i="5"/>
  <c r="L4" i="5"/>
  <c r="K4" i="5"/>
  <c r="F4" i="5"/>
  <c r="E4" i="5"/>
  <c r="M4" i="5" l="1"/>
  <c r="G4" i="5"/>
  <c r="G19" i="5"/>
  <c r="E3" i="5"/>
  <c r="D5" i="5"/>
  <c r="I5" i="5"/>
  <c r="K3" i="5"/>
  <c r="J5" i="5"/>
  <c r="L3" i="5"/>
  <c r="L5" i="5" s="1"/>
  <c r="F3" i="5" l="1"/>
  <c r="F5" i="5" s="1"/>
  <c r="C5" i="5"/>
  <c r="I6" i="5" s="1"/>
  <c r="E5" i="5"/>
  <c r="J6" i="5"/>
  <c r="M3" i="5"/>
  <c r="M5" i="5" s="1"/>
  <c r="K5" i="5"/>
  <c r="D14" i="5" l="1"/>
  <c r="G3" i="5"/>
  <c r="G5" i="5" s="1"/>
  <c r="C14" i="5" s="1"/>
  <c r="M6" i="5" l="1"/>
  <c r="AW66" i="4" l="1"/>
  <c r="AW64" i="4"/>
  <c r="AW65" i="4"/>
  <c r="AW63" i="4"/>
  <c r="AW62" i="4"/>
  <c r="AW57" i="4"/>
  <c r="AW61" i="4"/>
  <c r="AW60" i="4"/>
  <c r="AW59" i="4"/>
  <c r="AW58" i="4"/>
  <c r="AY43" i="4"/>
  <c r="AX43" i="4"/>
  <c r="AY42" i="4"/>
  <c r="AX42" i="4"/>
  <c r="AY41" i="4"/>
  <c r="AX41" i="4"/>
  <c r="AY40" i="4"/>
  <c r="AX40" i="4"/>
  <c r="AY39" i="4"/>
  <c r="AX39" i="4"/>
  <c r="AY38" i="4"/>
  <c r="AX38" i="4"/>
  <c r="AY37" i="4"/>
  <c r="AX37" i="4"/>
  <c r="AY36" i="4"/>
  <c r="AX36" i="4"/>
  <c r="AY35" i="4"/>
  <c r="AW44" i="4"/>
  <c r="AX35" i="4"/>
  <c r="AW43" i="4"/>
  <c r="AW42" i="4"/>
  <c r="AW41" i="4"/>
  <c r="AW40" i="4"/>
  <c r="AW39" i="4"/>
  <c r="AW38" i="4"/>
  <c r="AW37" i="4"/>
  <c r="AW36" i="4"/>
  <c r="AW35" i="4"/>
  <c r="AQ44" i="4"/>
  <c r="AP44" i="4"/>
  <c r="AQ43" i="4"/>
  <c r="AP43" i="4"/>
  <c r="AQ42" i="4"/>
  <c r="AP42" i="4"/>
  <c r="AQ41" i="4"/>
  <c r="AP41" i="4"/>
  <c r="AQ40" i="4"/>
  <c r="AP40" i="4"/>
  <c r="AQ39" i="4"/>
  <c r="AP39" i="4"/>
  <c r="AQ38" i="4"/>
  <c r="AP38" i="4"/>
  <c r="AQ37" i="4"/>
  <c r="AP37" i="4"/>
  <c r="AQ36" i="4"/>
  <c r="AP36" i="4"/>
  <c r="AQ35" i="4"/>
  <c r="AP35" i="4"/>
  <c r="AI44" i="4"/>
  <c r="AH44" i="4"/>
  <c r="AI43" i="4"/>
  <c r="AH43" i="4"/>
  <c r="AI42" i="4"/>
  <c r="AH42" i="4"/>
  <c r="AI41" i="4"/>
  <c r="AH41" i="4"/>
  <c r="AI40" i="4"/>
  <c r="AH40" i="4"/>
  <c r="AI39" i="4"/>
  <c r="AH39" i="4"/>
  <c r="AI38" i="4"/>
  <c r="AH38" i="4"/>
  <c r="AI37" i="4"/>
  <c r="AH37" i="4"/>
  <c r="AI36" i="4"/>
  <c r="AH36" i="4"/>
  <c r="AI35" i="4"/>
  <c r="AH35" i="4"/>
  <c r="AZ37" i="4" l="1"/>
  <c r="AZ41" i="4"/>
  <c r="AZ42" i="4"/>
  <c r="AZ35" i="4"/>
  <c r="AZ36" i="4"/>
  <c r="AZ38" i="4"/>
  <c r="AZ43" i="4"/>
  <c r="AZ39" i="4"/>
  <c r="AZ40" i="4"/>
  <c r="AA48" i="4"/>
  <c r="Z48" i="4"/>
  <c r="AA47" i="4"/>
  <c r="Z47" i="4"/>
  <c r="AA46" i="4"/>
  <c r="Z46" i="4"/>
  <c r="AA45" i="4"/>
  <c r="Z45" i="4"/>
  <c r="AA44" i="4"/>
  <c r="Z44" i="4"/>
  <c r="AA43" i="4"/>
  <c r="Z43" i="4"/>
  <c r="AA42" i="4"/>
  <c r="Z42" i="4"/>
  <c r="AA41" i="4"/>
  <c r="Z41" i="4"/>
  <c r="AA40" i="4"/>
  <c r="Z40" i="4"/>
  <c r="AA39" i="4"/>
  <c r="Z39" i="4"/>
  <c r="Z38" i="4"/>
  <c r="AA37" i="4"/>
  <c r="Z37" i="4"/>
  <c r="AA36" i="4"/>
  <c r="Z36" i="4"/>
  <c r="AA35" i="4"/>
  <c r="Z35" i="4"/>
  <c r="S49" i="4"/>
  <c r="R49" i="4"/>
  <c r="S48" i="4"/>
  <c r="R48" i="4"/>
  <c r="S47" i="4"/>
  <c r="R47" i="4"/>
  <c r="S46" i="4"/>
  <c r="R46" i="4"/>
  <c r="S45" i="4"/>
  <c r="R45" i="4"/>
  <c r="S44" i="4"/>
  <c r="R44" i="4"/>
  <c r="S43" i="4"/>
  <c r="R43" i="4"/>
  <c r="S42" i="4"/>
  <c r="R42" i="4"/>
  <c r="S41" i="4"/>
  <c r="R41" i="4"/>
  <c r="S40" i="4"/>
  <c r="R40" i="4"/>
  <c r="S39" i="4"/>
  <c r="R39" i="4"/>
  <c r="S38" i="4"/>
  <c r="R38" i="4"/>
  <c r="S37" i="4"/>
  <c r="R37" i="4"/>
  <c r="S36" i="4"/>
  <c r="R36" i="4"/>
  <c r="S35" i="4"/>
  <c r="R35" i="4"/>
  <c r="AO14" i="4"/>
  <c r="AN14" i="4"/>
  <c r="AM14" i="4"/>
  <c r="AO65" i="4"/>
  <c r="AO64" i="4"/>
  <c r="AO63" i="4"/>
  <c r="AO62" i="4"/>
  <c r="AO61" i="4"/>
  <c r="AO57" i="4"/>
  <c r="AO60" i="4"/>
  <c r="AO59" i="4"/>
  <c r="AO58" i="4"/>
  <c r="AO45" i="4"/>
  <c r="AO44" i="4"/>
  <c r="AR44" i="4" s="1"/>
  <c r="AO43" i="4"/>
  <c r="AO42" i="4"/>
  <c r="AO41" i="4"/>
  <c r="AO40" i="4"/>
  <c r="AO39" i="4"/>
  <c r="AO38" i="4"/>
  <c r="AO37" i="4"/>
  <c r="AR37" i="4" s="1"/>
  <c r="AO36" i="4"/>
  <c r="AR36" i="4" s="1"/>
  <c r="AO35" i="4"/>
  <c r="AG14" i="4"/>
  <c r="AF14" i="4"/>
  <c r="AE14" i="4"/>
  <c r="AG58" i="4"/>
  <c r="AG65" i="4"/>
  <c r="AG64" i="4"/>
  <c r="AG63" i="4"/>
  <c r="AG62" i="4"/>
  <c r="AG59" i="4"/>
  <c r="AG61" i="4"/>
  <c r="AG60" i="4"/>
  <c r="AG57" i="4"/>
  <c r="AG44" i="4"/>
  <c r="AJ44" i="4" s="1"/>
  <c r="AG43" i="4"/>
  <c r="AG42" i="4"/>
  <c r="AG41" i="4"/>
  <c r="AJ41" i="4" s="1"/>
  <c r="AG40" i="4"/>
  <c r="AJ40" i="4" s="1"/>
  <c r="AG39" i="4"/>
  <c r="AG38" i="4"/>
  <c r="AG37" i="4"/>
  <c r="AG36" i="4"/>
  <c r="AJ36" i="4" s="1"/>
  <c r="AG35" i="4"/>
  <c r="W18" i="4"/>
  <c r="Y18" i="4"/>
  <c r="X18" i="4"/>
  <c r="Y57" i="4"/>
  <c r="Y67" i="4"/>
  <c r="Y70" i="4"/>
  <c r="Y69" i="4"/>
  <c r="Y68" i="4"/>
  <c r="Y66" i="4"/>
  <c r="Y65" i="4"/>
  <c r="Y64" i="4"/>
  <c r="Y62" i="4"/>
  <c r="Y63" i="4"/>
  <c r="Y61" i="4"/>
  <c r="Y60" i="4"/>
  <c r="Y59" i="4"/>
  <c r="Y58" i="4"/>
  <c r="Y48" i="4"/>
  <c r="Y47" i="4"/>
  <c r="Y46" i="4"/>
  <c r="Y45" i="4"/>
  <c r="Y44" i="4"/>
  <c r="Y43" i="4"/>
  <c r="Y42" i="4"/>
  <c r="Y41" i="4"/>
  <c r="Y40" i="4"/>
  <c r="AB40" i="4" s="1"/>
  <c r="Y39" i="4"/>
  <c r="AB39" i="4" s="1"/>
  <c r="Y38" i="4"/>
  <c r="Y37" i="4"/>
  <c r="Y36" i="4"/>
  <c r="Y35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71" i="4"/>
  <c r="Q70" i="4"/>
  <c r="Q69" i="4"/>
  <c r="Q68" i="4"/>
  <c r="Q67" i="4"/>
  <c r="Q66" i="4"/>
  <c r="Q65" i="4"/>
  <c r="Q60" i="4"/>
  <c r="Q64" i="4"/>
  <c r="Q63" i="4"/>
  <c r="Q62" i="4"/>
  <c r="Q61" i="4"/>
  <c r="Q59" i="4"/>
  <c r="Q58" i="4"/>
  <c r="Q57" i="4"/>
  <c r="Q49" i="4"/>
  <c r="T49" i="4" s="1"/>
  <c r="Q48" i="4"/>
  <c r="Q47" i="4"/>
  <c r="Q46" i="4"/>
  <c r="Q45" i="4"/>
  <c r="Q44" i="4"/>
  <c r="Q43" i="4"/>
  <c r="Q42" i="4"/>
  <c r="Q41" i="4"/>
  <c r="T41" i="4" s="1"/>
  <c r="Q40" i="4"/>
  <c r="Q39" i="4"/>
  <c r="Q38" i="4"/>
  <c r="Q37" i="4"/>
  <c r="Q36" i="4"/>
  <c r="Q35" i="4"/>
  <c r="C28" i="4"/>
  <c r="B28" i="4"/>
  <c r="K8" i="4"/>
  <c r="K7" i="4"/>
  <c r="K6" i="4"/>
  <c r="K5" i="4"/>
  <c r="J8" i="4"/>
  <c r="J7" i="4"/>
  <c r="J6" i="4"/>
  <c r="J5" i="4"/>
  <c r="L40" i="4"/>
  <c r="L39" i="4"/>
  <c r="L38" i="4"/>
  <c r="L37" i="4"/>
  <c r="L5" i="4" s="1"/>
  <c r="L36" i="4"/>
  <c r="L7" i="4" s="1"/>
  <c r="L35" i="4"/>
  <c r="L6" i="4" s="1"/>
  <c r="D36" i="4"/>
  <c r="G36" i="4" s="1"/>
  <c r="D37" i="4"/>
  <c r="G37" i="4" s="1"/>
  <c r="D38" i="4"/>
  <c r="G38" i="4" s="1"/>
  <c r="D39" i="4"/>
  <c r="G39" i="4" s="1"/>
  <c r="D40" i="4"/>
  <c r="G40" i="4" s="1"/>
  <c r="D41" i="4"/>
  <c r="G41" i="4" s="1"/>
  <c r="D42" i="4"/>
  <c r="G42" i="4" s="1"/>
  <c r="D43" i="4"/>
  <c r="G43" i="4" s="1"/>
  <c r="D44" i="4"/>
  <c r="G44" i="4" s="1"/>
  <c r="D45" i="4"/>
  <c r="G45" i="4" s="1"/>
  <c r="D46" i="4"/>
  <c r="G46" i="4" s="1"/>
  <c r="D47" i="4"/>
  <c r="G47" i="4" s="1"/>
  <c r="D48" i="4"/>
  <c r="G48" i="4" s="1"/>
  <c r="D49" i="4"/>
  <c r="G49" i="4" s="1"/>
  <c r="D50" i="4"/>
  <c r="G50" i="4" s="1"/>
  <c r="D51" i="4"/>
  <c r="G51" i="4" s="1"/>
  <c r="D52" i="4"/>
  <c r="G52" i="4" s="1"/>
  <c r="D53" i="4"/>
  <c r="G53" i="4" s="1"/>
  <c r="D54" i="4"/>
  <c r="G54" i="4" s="1"/>
  <c r="D55" i="4"/>
  <c r="G55" i="4" s="1"/>
  <c r="D56" i="4"/>
  <c r="G56" i="4" s="1"/>
  <c r="D57" i="4"/>
  <c r="G57" i="4" s="1"/>
  <c r="D35" i="4"/>
  <c r="G35" i="4" s="1"/>
  <c r="AR42" i="4" l="1"/>
  <c r="AR35" i="4"/>
  <c r="AR43" i="4"/>
  <c r="AJ42" i="4"/>
  <c r="AJ35" i="4"/>
  <c r="AJ38" i="4"/>
  <c r="AR38" i="4"/>
  <c r="AR39" i="4"/>
  <c r="AR40" i="4"/>
  <c r="AR41" i="4"/>
  <c r="AB42" i="4"/>
  <c r="AJ39" i="4"/>
  <c r="AB47" i="4"/>
  <c r="AJ43" i="4"/>
  <c r="AJ37" i="4"/>
  <c r="AB38" i="4"/>
  <c r="AB46" i="4"/>
  <c r="AB41" i="4"/>
  <c r="AB35" i="4"/>
  <c r="AB43" i="4"/>
  <c r="AB36" i="4"/>
  <c r="AB44" i="4"/>
  <c r="AB45" i="4"/>
  <c r="AB37" i="4"/>
  <c r="AB48" i="4"/>
  <c r="T35" i="4"/>
  <c r="T36" i="4"/>
  <c r="T44" i="4"/>
  <c r="T43" i="4"/>
  <c r="T40" i="4"/>
  <c r="T48" i="4"/>
  <c r="T42" i="4"/>
  <c r="T37" i="4"/>
  <c r="T45" i="4"/>
  <c r="T38" i="4"/>
  <c r="T46" i="4"/>
  <c r="T39" i="4"/>
  <c r="T47" i="4"/>
  <c r="J9" i="4"/>
  <c r="K9" i="4"/>
  <c r="L8" i="4"/>
  <c r="L9" i="4" s="1"/>
  <c r="K7" i="3"/>
  <c r="J7" i="3"/>
  <c r="I7" i="3"/>
  <c r="H7" i="3"/>
  <c r="G7" i="3"/>
  <c r="F7" i="3"/>
  <c r="E7" i="3"/>
  <c r="D7" i="3"/>
  <c r="C7" i="3"/>
  <c r="K6" i="3"/>
  <c r="J6" i="3"/>
  <c r="K5" i="3"/>
  <c r="J5" i="3"/>
  <c r="I5" i="3"/>
  <c r="K4" i="3"/>
  <c r="J4" i="3"/>
  <c r="I4" i="3"/>
  <c r="E4" i="2" l="1"/>
  <c r="K4" i="2"/>
  <c r="J4" i="2"/>
  <c r="D4" i="2"/>
  <c r="E69" i="2" l="1"/>
  <c r="D69" i="2"/>
  <c r="E59" i="2" l="1"/>
  <c r="D59" i="2"/>
  <c r="E48" i="2"/>
  <c r="D48" i="2"/>
  <c r="E38" i="2"/>
  <c r="D38" i="2"/>
  <c r="E24" i="2"/>
  <c r="D24" i="2"/>
  <c r="G4" i="2"/>
  <c r="F4" i="2"/>
  <c r="E3" i="2" l="1"/>
  <c r="E5" i="2" s="1"/>
  <c r="D3" i="2"/>
  <c r="D5" i="2" s="1"/>
  <c r="H4" i="2"/>
  <c r="G3" i="2" l="1"/>
  <c r="G5" i="2" s="1"/>
  <c r="F5" i="2"/>
  <c r="H3" i="2" l="1"/>
  <c r="H5" i="2" s="1"/>
  <c r="F48" i="2" l="1"/>
  <c r="G59" i="2"/>
  <c r="F59" i="2"/>
  <c r="F24" i="2"/>
  <c r="M4" i="2"/>
  <c r="G38" i="2" l="1"/>
  <c r="G24" i="2"/>
  <c r="L4" i="2"/>
  <c r="N4" i="2" s="1"/>
  <c r="G48" i="2"/>
  <c r="F38" i="2"/>
  <c r="J3" i="2" s="1"/>
  <c r="K3" i="2" l="1"/>
  <c r="M3" i="2" s="1"/>
  <c r="M5" i="2" s="1"/>
  <c r="L3" i="2"/>
  <c r="L5" i="2" s="1"/>
  <c r="K5" i="2" l="1"/>
  <c r="K6" i="2" s="1"/>
  <c r="J5" i="2"/>
  <c r="J6" i="2" s="1"/>
  <c r="N3" i="2"/>
  <c r="N5" i="2" l="1"/>
  <c r="N6" i="2" s="1"/>
</calcChain>
</file>

<file path=xl/sharedStrings.xml><?xml version="1.0" encoding="utf-8"?>
<sst xmlns="http://schemas.openxmlformats.org/spreadsheetml/2006/main" count="564" uniqueCount="86">
  <si>
    <t>Emission Source</t>
  </si>
  <si>
    <t>G&amp;B</t>
  </si>
  <si>
    <t>CH4</t>
  </si>
  <si>
    <t>CO2</t>
  </si>
  <si>
    <t>Pneumatic Pumps</t>
  </si>
  <si>
    <t>Dehydrators</t>
  </si>
  <si>
    <t>Equipment Blowdowns</t>
  </si>
  <si>
    <t>Pipeline Blowdowns</t>
  </si>
  <si>
    <t>Tanks</t>
  </si>
  <si>
    <t>Centrifugal Compressors</t>
  </si>
  <si>
    <t>Reciprocating Compressors</t>
  </si>
  <si>
    <t>Equipment Leaks</t>
  </si>
  <si>
    <t>Pipeline Leaks</t>
  </si>
  <si>
    <t>Combustion</t>
  </si>
  <si>
    <t>Processing</t>
  </si>
  <si>
    <t>Acid Gas Removal Units</t>
  </si>
  <si>
    <t>Pneumatic Controllers</t>
  </si>
  <si>
    <t>Transmission</t>
  </si>
  <si>
    <t>Transmission Storage Tanks</t>
  </si>
  <si>
    <t>Mud Degassing</t>
  </si>
  <si>
    <t>Associated Gas</t>
  </si>
  <si>
    <t>Produced Water</t>
  </si>
  <si>
    <t>Tank Unloading</t>
  </si>
  <si>
    <t>Liquids Unloading</t>
  </si>
  <si>
    <t>Underground NG Storage</t>
  </si>
  <si>
    <t>Storage Wells</t>
  </si>
  <si>
    <t>Metering and Regulating Equipment</t>
  </si>
  <si>
    <t>Total</t>
  </si>
  <si>
    <t>Total CH4
(mt)</t>
  </si>
  <si>
    <t>Total CO2
(mt)</t>
  </si>
  <si>
    <t>Total CH4
(MMT CO2e)</t>
  </si>
  <si>
    <t>Total CO2
(MMT CO2e)</t>
  </si>
  <si>
    <t>Total
(MMT CO2e)</t>
  </si>
  <si>
    <t>Leak/Vent/Flaring Emissions (non-combustion)</t>
  </si>
  <si>
    <t>Combustion Emissions</t>
  </si>
  <si>
    <t>Segment</t>
  </si>
  <si>
    <t>Prod</t>
  </si>
  <si>
    <t>TOTAL</t>
  </si>
  <si>
    <t>Completions and Workovers</t>
  </si>
  <si>
    <t>Total - 2020</t>
  </si>
  <si>
    <t>Total - 2005</t>
  </si>
  <si>
    <t>2005 - NM Oil and Gas GHGI</t>
  </si>
  <si>
    <t>2020 - NM Oil and Gas GHGI</t>
  </si>
  <si>
    <t>% Change from 2005 to 2020</t>
  </si>
  <si>
    <t>2014-2016 WRAP Inventory</t>
  </si>
  <si>
    <t>2005 Data</t>
  </si>
  <si>
    <t>2020 Data</t>
  </si>
  <si>
    <t>% change from 2005 to 2020</t>
  </si>
  <si>
    <t>Basin (or County)</t>
  </si>
  <si>
    <t>Oil Production (bbl)</t>
  </si>
  <si>
    <t>Gas Production (MCF)</t>
  </si>
  <si>
    <t>Total Wells</t>
  </si>
  <si>
    <t>Permian Basin</t>
  </si>
  <si>
    <t>San Juan Basin</t>
  </si>
  <si>
    <t xml:space="preserve">Raton Basin </t>
  </si>
  <si>
    <t>2005 -- Total
(MMT CO2e)</t>
  </si>
  <si>
    <t>2018 -- Total
(MMT CO2e)</t>
  </si>
  <si>
    <t>E3 Report</t>
  </si>
  <si>
    <t>Row Labels</t>
  </si>
  <si>
    <t>Grand Total</t>
  </si>
  <si>
    <t>Sum of CH4</t>
  </si>
  <si>
    <t>Sum of CO2</t>
  </si>
  <si>
    <t>Total CO2e</t>
  </si>
  <si>
    <t>(Multiple Items)</t>
  </si>
  <si>
    <r>
      <t>Annual CH</t>
    </r>
    <r>
      <rPr>
        <b/>
        <vertAlign val="subscript"/>
        <sz val="12"/>
        <color rgb="FF000000"/>
        <rFont val="Times New Roman"/>
        <family val="1"/>
      </rPr>
      <t>4</t>
    </r>
    <r>
      <rPr>
        <b/>
        <sz val="12"/>
        <color rgb="FF000000"/>
        <rFont val="Times New Roman"/>
        <family val="1"/>
      </rPr>
      <t xml:space="preserve"> Emissions</t>
    </r>
  </si>
  <si>
    <r>
      <t>Annual CO</t>
    </r>
    <r>
      <rPr>
        <b/>
        <vertAlign val="subscript"/>
        <sz val="12"/>
        <color rgb="FF000000"/>
        <rFont val="Times New Roman"/>
        <family val="1"/>
      </rPr>
      <t>2</t>
    </r>
    <r>
      <rPr>
        <b/>
        <sz val="12"/>
        <color rgb="FF000000"/>
        <rFont val="Times New Roman"/>
        <family val="1"/>
      </rPr>
      <t xml:space="preserve"> Emissions</t>
    </r>
  </si>
  <si>
    <r>
      <t>Annual CO</t>
    </r>
    <r>
      <rPr>
        <b/>
        <vertAlign val="subscript"/>
        <sz val="12"/>
        <color rgb="FF000000"/>
        <rFont val="Times New Roman"/>
        <family val="1"/>
      </rPr>
      <t>2</t>
    </r>
    <r>
      <rPr>
        <b/>
        <sz val="12"/>
        <color rgb="FF000000"/>
        <rFont val="Times New Roman"/>
        <family val="1"/>
      </rPr>
      <t>e Emissions</t>
    </r>
  </si>
  <si>
    <t>Production</t>
  </si>
  <si>
    <t>Gathering and Boosting</t>
  </si>
  <si>
    <t>Natural Gas Processing</t>
  </si>
  <si>
    <t>Transmission and Storage</t>
  </si>
  <si>
    <t>GHG Emissions by Industry Segment (Metric Tons)</t>
  </si>
  <si>
    <t>Industry Segment</t>
  </si>
  <si>
    <t>GHG Emissions by Emission Source (Metric Tons)</t>
  </si>
  <si>
    <t>Production Emissions by Source (Metric Tons)</t>
  </si>
  <si>
    <t>Gathering and Boosting Emissions by Source (Metric Tons)</t>
  </si>
  <si>
    <t>Natural Gas Processing Emissions by Source (Metric Tons)</t>
  </si>
  <si>
    <t>Transmission Emissions by Source (Metric Tons)</t>
  </si>
  <si>
    <t>CO2e</t>
  </si>
  <si>
    <t>Co2</t>
  </si>
  <si>
    <t>Underground NG Storage Emissions by Source (Metric Tons)</t>
  </si>
  <si>
    <t>% Change from ERG emissions to E3 emissions (for comparable years)</t>
  </si>
  <si>
    <t>CLEAN MEMO TABLES ARE SHOWN HERE</t>
  </si>
  <si>
    <t>PIVOT TABLES OF RAW DATA AND THE % CONTRIBUTION FOR EACH SOURCE TO TOTALS</t>
  </si>
  <si>
    <t>Flaring</t>
  </si>
  <si>
    <t>Miscellaneous Venting/Flaring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</si>
</sst>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B05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vertAlign val="subscript"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1"/>
      <color rgb="FF000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0"/>
      <color rgb="FF7030A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B4C6E7"/>
        <bgColor indexed="64"/>
      </patternFill>
    </fill>
    <fill>
      <patternFill patternType="solid">
        <fgColor rgb="FFECDFF5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7" fillId="5" borderId="0" applyNumberFormat="0" applyBorder="0" applyAlignment="0" applyProtection="0"/>
  </cellStyleXfs>
  <cellXfs count="90">
    <xf numFmtId="0" fontId="0" fillId="0" borderId="0" xfId="0"/>
    <xf numFmtId="0" fontId="0" fillId="0" borderId="1" xfId="0" applyBorder="1"/>
    <xf numFmtId="0" fontId="1" fillId="3" borderId="3" xfId="0" applyFont="1" applyFill="1" applyBorder="1" applyAlignment="1">
      <alignment horizontal="center" wrapText="1"/>
    </xf>
    <xf numFmtId="164" fontId="0" fillId="0" borderId="0" xfId="0" applyNumberFormat="1"/>
    <xf numFmtId="164" fontId="1" fillId="3" borderId="1" xfId="0" applyNumberFormat="1" applyFont="1" applyFill="1" applyBorder="1" applyAlignment="1">
      <alignment horizontal="center" vertical="center"/>
    </xf>
    <xf numFmtId="3" fontId="0" fillId="0" borderId="1" xfId="0" applyNumberFormat="1" applyBorder="1"/>
    <xf numFmtId="0" fontId="2" fillId="0" borderId="1" xfId="0" applyFont="1" applyBorder="1" applyAlignment="1">
      <alignment vertical="center"/>
    </xf>
    <xf numFmtId="0" fontId="1" fillId="0" borderId="0" xfId="0" applyFont="1"/>
    <xf numFmtId="0" fontId="1" fillId="2" borderId="1" xfId="0" applyFont="1" applyFill="1" applyBorder="1"/>
    <xf numFmtId="3" fontId="1" fillId="2" borderId="1" xfId="0" applyNumberFormat="1" applyFont="1" applyFill="1" applyBorder="1"/>
    <xf numFmtId="2" fontId="0" fillId="0" borderId="1" xfId="0" applyNumberFormat="1" applyBorder="1"/>
    <xf numFmtId="4" fontId="0" fillId="0" borderId="1" xfId="0" applyNumberFormat="1" applyBorder="1"/>
    <xf numFmtId="3" fontId="0" fillId="0" borderId="0" xfId="0" applyNumberFormat="1"/>
    <xf numFmtId="4" fontId="0" fillId="0" borderId="0" xfId="0" applyNumberFormat="1"/>
    <xf numFmtId="0" fontId="1" fillId="0" borderId="1" xfId="0" applyFont="1" applyBorder="1"/>
    <xf numFmtId="3" fontId="1" fillId="0" borderId="1" xfId="0" applyNumberFormat="1" applyFont="1" applyBorder="1"/>
    <xf numFmtId="4" fontId="1" fillId="0" borderId="1" xfId="0" applyNumberFormat="1" applyFont="1" applyBorder="1"/>
    <xf numFmtId="9" fontId="4" fillId="0" borderId="1" xfId="1" applyFont="1" applyBorder="1"/>
    <xf numFmtId="9" fontId="5" fillId="0" borderId="0" xfId="1" applyFont="1" applyBorder="1"/>
    <xf numFmtId="0" fontId="4" fillId="0" borderId="0" xfId="0" applyFont="1" applyAlignment="1">
      <alignment horizontal="left"/>
    </xf>
    <xf numFmtId="0" fontId="1" fillId="4" borderId="3" xfId="0" applyFont="1" applyFill="1" applyBorder="1" applyAlignment="1">
      <alignment horizontal="center" wrapText="1"/>
    </xf>
    <xf numFmtId="164" fontId="1" fillId="4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/>
    <xf numFmtId="4" fontId="3" fillId="0" borderId="1" xfId="0" applyNumberFormat="1" applyFont="1" applyBorder="1"/>
    <xf numFmtId="0" fontId="1" fillId="2" borderId="3" xfId="0" applyFont="1" applyFill="1" applyBorder="1" applyAlignment="1">
      <alignment horizontal="center" wrapText="1"/>
    </xf>
    <xf numFmtId="0" fontId="10" fillId="7" borderId="1" xfId="0" applyFont="1" applyFill="1" applyBorder="1" applyAlignment="1">
      <alignment horizontal="center" vertical="center" wrapText="1"/>
    </xf>
    <xf numFmtId="0" fontId="6" fillId="5" borderId="1" xfId="2" applyFont="1" applyBorder="1" applyAlignment="1">
      <alignment horizontal="center" vertical="center" wrapText="1"/>
    </xf>
    <xf numFmtId="0" fontId="9" fillId="6" borderId="1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3" fontId="2" fillId="0" borderId="1" xfId="0" applyNumberFormat="1" applyFont="1" applyBorder="1"/>
    <xf numFmtId="9" fontId="12" fillId="0" borderId="1" xfId="1" applyFont="1" applyBorder="1"/>
    <xf numFmtId="9" fontId="13" fillId="0" borderId="1" xfId="1" applyFont="1" applyBorder="1"/>
    <xf numFmtId="0" fontId="0" fillId="0" borderId="1" xfId="0" applyBorder="1" applyAlignment="1">
      <alignment wrapText="1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9" fontId="0" fillId="0" borderId="0" xfId="1" applyFont="1"/>
    <xf numFmtId="0" fontId="0" fillId="0" borderId="1" xfId="0" applyBorder="1" applyAlignment="1">
      <alignment horizontal="left"/>
    </xf>
    <xf numFmtId="0" fontId="0" fillId="0" borderId="1" xfId="0" pivotButton="1" applyBorder="1"/>
    <xf numFmtId="0" fontId="6" fillId="8" borderId="1" xfId="0" applyFont="1" applyFill="1" applyBorder="1"/>
    <xf numFmtId="0" fontId="16" fillId="9" borderId="1" xfId="0" applyFont="1" applyFill="1" applyBorder="1" applyAlignment="1">
      <alignment horizontal="center" vertical="center"/>
    </xf>
    <xf numFmtId="0" fontId="16" fillId="9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3" fontId="1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19" fillId="0" borderId="0" xfId="0" applyFont="1" applyAlignment="1">
      <alignment horizontal="left" vertical="center" wrapText="1"/>
    </xf>
    <xf numFmtId="3" fontId="1" fillId="0" borderId="0" xfId="0" applyNumberFormat="1" applyFont="1" applyAlignment="1">
      <alignment horizontal="center" vertical="center" wrapText="1"/>
    </xf>
    <xf numFmtId="0" fontId="15" fillId="0" borderId="0" xfId="0" applyFont="1"/>
    <xf numFmtId="0" fontId="14" fillId="0" borderId="0" xfId="0" applyFont="1"/>
    <xf numFmtId="0" fontId="14" fillId="0" borderId="1" xfId="0" applyFont="1" applyBorder="1" applyAlignment="1">
      <alignment horizontal="left"/>
    </xf>
    <xf numFmtId="3" fontId="14" fillId="0" borderId="1" xfId="0" applyNumberFormat="1" applyFont="1" applyBorder="1"/>
    <xf numFmtId="0" fontId="1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3" fontId="15" fillId="0" borderId="1" xfId="0" applyNumberFormat="1" applyFont="1" applyBorder="1"/>
    <xf numFmtId="0" fontId="2" fillId="0" borderId="1" xfId="0" applyFont="1" applyBorder="1"/>
    <xf numFmtId="0" fontId="4" fillId="0" borderId="0" xfId="0" applyFont="1" applyAlignment="1">
      <alignment horizontal="right"/>
    </xf>
    <xf numFmtId="9" fontId="4" fillId="0" borderId="0" xfId="1" applyFont="1" applyBorder="1"/>
    <xf numFmtId="9" fontId="20" fillId="0" borderId="1" xfId="1" applyFont="1" applyBorder="1"/>
    <xf numFmtId="0" fontId="20" fillId="0" borderId="0" xfId="0" applyFont="1"/>
    <xf numFmtId="0" fontId="20" fillId="10" borderId="0" xfId="0" applyFont="1" applyFill="1"/>
    <xf numFmtId="0" fontId="21" fillId="10" borderId="0" xfId="0" applyFont="1" applyFill="1"/>
    <xf numFmtId="0" fontId="22" fillId="10" borderId="3" xfId="0" applyFont="1" applyFill="1" applyBorder="1" applyAlignment="1">
      <alignment horizontal="center" wrapText="1"/>
    </xf>
    <xf numFmtId="3" fontId="0" fillId="0" borderId="1" xfId="0" applyNumberFormat="1" applyBorder="1" applyAlignment="1">
      <alignment vertical="center"/>
    </xf>
    <xf numFmtId="2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23" fillId="11" borderId="0" xfId="0" applyFont="1" applyFill="1"/>
    <xf numFmtId="9" fontId="0" fillId="0" borderId="0" xfId="1" applyFont="1" applyFill="1"/>
    <xf numFmtId="3" fontId="15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6" fillId="5" borderId="4" xfId="2" applyFont="1" applyBorder="1" applyAlignment="1">
      <alignment horizontal="center" vertical="center" wrapText="1"/>
    </xf>
    <xf numFmtId="0" fontId="6" fillId="5" borderId="5" xfId="2" applyFont="1" applyBorder="1" applyAlignment="1">
      <alignment horizontal="center" vertical="center" wrapText="1"/>
    </xf>
    <xf numFmtId="0" fontId="6" fillId="5" borderId="2" xfId="2" applyFont="1" applyBorder="1" applyAlignment="1">
      <alignment horizontal="center" vertical="center" wrapText="1"/>
    </xf>
    <xf numFmtId="0" fontId="9" fillId="6" borderId="4" xfId="2" applyFont="1" applyFill="1" applyBorder="1" applyAlignment="1">
      <alignment horizontal="center" vertical="center" wrapText="1"/>
    </xf>
    <xf numFmtId="0" fontId="9" fillId="6" borderId="5" xfId="2" applyFont="1" applyFill="1" applyBorder="1" applyAlignment="1">
      <alignment horizontal="center" vertical="center" wrapText="1"/>
    </xf>
    <xf numFmtId="0" fontId="9" fillId="6" borderId="2" xfId="2" applyFont="1" applyFill="1" applyBorder="1" applyAlignment="1">
      <alignment horizontal="center" vertical="center" wrapText="1"/>
    </xf>
    <xf numFmtId="0" fontId="9" fillId="2" borderId="4" xfId="2" applyFont="1" applyFill="1" applyBorder="1" applyAlignment="1">
      <alignment horizontal="center" vertical="center" wrapText="1"/>
    </xf>
    <xf numFmtId="0" fontId="9" fillId="2" borderId="5" xfId="2" applyFont="1" applyFill="1" applyBorder="1" applyAlignment="1">
      <alignment horizontal="center" vertical="center" wrapText="1"/>
    </xf>
    <xf numFmtId="0" fontId="9" fillId="2" borderId="2" xfId="2" applyFont="1" applyFill="1" applyBorder="1" applyAlignment="1">
      <alignment horizontal="center" vertical="center" wrapText="1"/>
    </xf>
  </cellXfs>
  <cellStyles count="3">
    <cellStyle name="Accent1" xfId="2" builtinId="29"/>
    <cellStyle name="Normal" xfId="0" builtinId="0"/>
    <cellStyle name="Percent" xfId="1" builtinId="5"/>
  </cellStyles>
  <dxfs count="62">
    <dxf>
      <alignment horizontal="center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colors>
    <mruColors>
      <color rgb="FFECDFF5"/>
      <color rgb="FFDCC5ED"/>
      <color rgb="FF800080"/>
      <color rgb="FF996633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pivotCacheDefinition" Target="pivotCache/pivotCacheDefinition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295275</xdr:colOff>
      <xdr:row>8</xdr:row>
      <xdr:rowOff>66675</xdr:rowOff>
    </xdr:from>
    <xdr:to>
      <xdr:col>10</xdr:col>
      <xdr:colOff>542925</xdr:colOff>
      <xdr:row>12</xdr:row>
      <xdr:rowOff>142875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9F322C67-ECFD-7E90-CD3F-5A7C08E2E890}"/>
            </a:ext>
          </a:extLst>
        </xdr:cNvPr>
        <xdr:cNvSpPr txBox="1"/>
      </xdr:nvSpPr>
      <xdr:spPr>
        <a:xfrm>
          <a:off x="3733800" y="2038350"/>
          <a:ext cx="4629150" cy="981075"/>
        </a:xfrm>
        <a:prstGeom prst="rect">
          <a:avLst/>
        </a:prstGeom>
        <a:solidFill>
          <a:srgbClr val="ECDFF5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rgbClr val="7030A0"/>
              </a:solidFill>
            </a:rPr>
            <a:t>E3 Report observations and notes: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100" b="0">
              <a:solidFill>
                <a:srgbClr val="7030A0"/>
              </a:solidFill>
            </a:rPr>
            <a:t>ERG's</a:t>
          </a:r>
          <a:r>
            <a:rPr lang="en-US" sz="1100" b="0" baseline="0">
              <a:solidFill>
                <a:srgbClr val="7030A0"/>
              </a:solidFill>
            </a:rPr>
            <a:t> 2005 emissions are much higher than the E3 report.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100" b="0" baseline="0">
              <a:solidFill>
                <a:srgbClr val="7030A0"/>
              </a:solidFill>
            </a:rPr>
            <a:t>ERG's 2020 emissions are much lower than E3 2018 emissions.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100" b="0" baseline="0">
              <a:solidFill>
                <a:srgbClr val="7030A0"/>
              </a:solidFill>
            </a:rPr>
            <a:t>E3 uses the 2014-2016 WRAP Inventory and scales emissions up or down based on oil production</a:t>
          </a:r>
          <a:endParaRPr lang="en-US" sz="1100" b="0">
            <a:solidFill>
              <a:srgbClr val="7030A0"/>
            </a:solidFill>
          </a:endParaRPr>
        </a:p>
      </xdr:txBody>
    </xdr:sp>
    <xdr:clientData/>
  </xdr:twoCellAnchor>
  <xdr:twoCellAnchor>
    <xdr:from>
      <xdr:col>8</xdr:col>
      <xdr:colOff>171450</xdr:colOff>
      <xdr:row>16</xdr:row>
      <xdr:rowOff>28577</xdr:rowOff>
    </xdr:from>
    <xdr:to>
      <xdr:col>15</xdr:col>
      <xdr:colOff>104775</xdr:colOff>
      <xdr:row>20</xdr:row>
      <xdr:rowOff>57151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EBD8DEFB-D2C2-290F-FAAF-CF1ADE645A1B}"/>
            </a:ext>
          </a:extLst>
        </xdr:cNvPr>
        <xdr:cNvSpPr txBox="1"/>
      </xdr:nvSpPr>
      <xdr:spPr>
        <a:xfrm>
          <a:off x="6305550" y="3857627"/>
          <a:ext cx="5429250" cy="98107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2014-2016 WRAP Inventory observations and notes: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100"/>
            <a:t>CH4 emissions for this inventory</a:t>
          </a:r>
          <a:r>
            <a:rPr lang="en-US" sz="1100" baseline="0"/>
            <a:t> fall in between ERG's 2005 and 2020 estimates, indicating general agreement (i.e., 857k --&gt; 705k --&gt; 546k mt CH4 for 2005, 2014, 2020)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100" baseline="0"/>
            <a:t>CO2 emissions for this inventory are higher than ERG's, this is due to a higher combustion emissions estimate for WRAP</a:t>
          </a:r>
        </a:p>
        <a:p>
          <a:endParaRPr lang="en-US" sz="1100"/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RG_BL" refreshedDate="45351.654731712966" createdVersion="8" refreshedVersion="8" minRefreshableVersion="3" recordCount="60" xr:uid="{4886E1DD-0EEA-4D15-8EF7-DCFCE81111CB}">
  <cacheSource type="worksheet">
    <worksheetSource ref="B9:G69" sheet="NM GHGI Summary"/>
  </cacheSource>
  <cacheFields count="6">
    <cacheField name="Segment" numFmtId="0">
      <sharedItems count="5">
        <s v="Prod"/>
        <s v="G&amp;B"/>
        <s v="Processing"/>
        <s v="Transmission"/>
        <s v="Underground NG Storage"/>
      </sharedItems>
    </cacheField>
    <cacheField name="Emission Source" numFmtId="0">
      <sharedItems count="30">
        <s v="Pneumatic Controllers"/>
        <s v="Equipment Leaks"/>
        <s v="Reciprocating Compressors"/>
        <s v="Pneumatic Pumps"/>
        <s v="Liquids Unloading"/>
        <s v="Completions and Workovers"/>
        <s v="Dehydrators"/>
        <s v="Tanks"/>
        <s v="Associated Gas"/>
        <s v="Miscellaneous Venting/Flaring"/>
        <s v="Mud Degassing"/>
        <s v="Tank Unloading"/>
        <s v="Produced Water"/>
        <s v="Combustion"/>
        <s v="TOTAL"/>
        <s v="Centrifugal Compressors"/>
        <s v="Equipment Blowdowns"/>
        <s v="Acid Gas Removal Units"/>
        <s v="Pipeline Blowdowns"/>
        <s v="Pipeline Leaks"/>
        <s v="Flaring"/>
        <s v="Transmission Storage Tanks"/>
        <s v="Metering and Regulating Equipment"/>
        <s v="Storage Wells"/>
        <s v="Miscellaneous Flaring" u="1"/>
        <s v="Misc. Flare " u="1"/>
        <s v="Flares" u="1"/>
        <s v="Flare Stacks" u="1"/>
        <s v="Well Pad Leaks" u="1"/>
        <s v="Dehydrator Vents" u="1"/>
      </sharedItems>
    </cacheField>
    <cacheField name="CH4" numFmtId="3">
      <sharedItems containsSemiMixedTypes="0" containsString="0" containsNumber="1" minValue="0" maxValue="682474"/>
    </cacheField>
    <cacheField name="CO2" numFmtId="3">
      <sharedItems containsSemiMixedTypes="0" containsString="0" containsNumber="1" minValue="0" maxValue="6291918"/>
    </cacheField>
    <cacheField name="CH42" numFmtId="3">
      <sharedItems containsSemiMixedTypes="0" containsString="0" containsNumber="1" minValue="0" maxValue="387823.83646805037"/>
    </cacheField>
    <cacheField name="CO22" numFmtId="3">
      <sharedItems containsSemiMixedTypes="0" containsString="0" containsNumber="1" minValue="0.8" maxValue="6836720.279819006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0">
  <r>
    <x v="0"/>
    <x v="0"/>
    <n v="170867"/>
    <n v="28711"/>
    <n v="129316.28674600473"/>
    <n v="23129.425691962249"/>
  </r>
  <r>
    <x v="0"/>
    <x v="1"/>
    <n v="183081"/>
    <n v="5328"/>
    <n v="185900.13913982801"/>
    <n v="5345.7639149776496"/>
  </r>
  <r>
    <x v="0"/>
    <x v="2"/>
    <n v="300"/>
    <n v="45"/>
    <n v="1302.6929045713086"/>
    <n v="243.64855744236158"/>
  </r>
  <r>
    <x v="0"/>
    <x v="3"/>
    <n v="606"/>
    <n v="32"/>
    <n v="2011.3999759491912"/>
    <n v="187.45355564522055"/>
  </r>
  <r>
    <x v="0"/>
    <x v="4"/>
    <n v="100709"/>
    <n v="4918"/>
    <n v="22573.565119398569"/>
    <n v="3202.9869861817169"/>
  </r>
  <r>
    <x v="0"/>
    <x v="5"/>
    <n v="50092"/>
    <n v="31822"/>
    <n v="5090.997208055348"/>
    <n v="626347.72892874107"/>
  </r>
  <r>
    <x v="0"/>
    <x v="6"/>
    <n v="2096"/>
    <n v="1609"/>
    <n v="852.19008992613681"/>
    <n v="120230.39457547221"/>
  </r>
  <r>
    <x v="0"/>
    <x v="7"/>
    <n v="12327"/>
    <n v="14219"/>
    <n v="6034.3109255377676"/>
    <n v="198699.58840272561"/>
  </r>
  <r>
    <x v="0"/>
    <x v="8"/>
    <n v="12114"/>
    <n v="13740"/>
    <n v="3651.0607466308497"/>
    <n v="695754.50055082329"/>
  </r>
  <r>
    <x v="0"/>
    <x v="9"/>
    <n v="136925"/>
    <n v="160618"/>
    <n v="3166.667930642639"/>
    <n v="725225.21736344986"/>
  </r>
  <r>
    <x v="0"/>
    <x v="10"/>
    <n v="3517"/>
    <n v="249"/>
    <n v="8244.3679520000005"/>
    <n v="588.07023040000001"/>
  </r>
  <r>
    <x v="0"/>
    <x v="11"/>
    <n v="39"/>
    <n v="1"/>
    <n v="246.82286601280003"/>
    <n v="5.2450324863323807"/>
  </r>
  <r>
    <x v="0"/>
    <x v="12"/>
    <n v="1313"/>
    <n v="27"/>
    <n v="8399.5087491000031"/>
    <n v="173.32319640999995"/>
  </r>
  <r>
    <x v="0"/>
    <x v="13"/>
    <n v="8488"/>
    <n v="2700045"/>
    <n v="11033.826114392959"/>
    <n v="4437586.9328322876"/>
  </r>
  <r>
    <x v="0"/>
    <x v="14"/>
    <n v="682474"/>
    <n v="2961364"/>
    <n v="387823.83646805037"/>
    <n v="6836720.2798190061"/>
  </r>
  <r>
    <x v="1"/>
    <x v="15"/>
    <n v="361"/>
    <n v="11"/>
    <n v="375.82556463395844"/>
    <n v="12.827673591558767"/>
  </r>
  <r>
    <x v="1"/>
    <x v="13"/>
    <n v="42535"/>
    <n v="4774257"/>
    <n v="54345.92687282827"/>
    <n v="5772935.4838649081"/>
  </r>
  <r>
    <x v="1"/>
    <x v="6"/>
    <n v="3601"/>
    <n v="3508"/>
    <n v="6.862468205886163"/>
    <n v="33517.078325461349"/>
  </r>
  <r>
    <x v="1"/>
    <x v="1"/>
    <n v="9445"/>
    <n v="275"/>
    <n v="9359.6752486728565"/>
    <n v="217.33300746799367"/>
  </r>
  <r>
    <x v="1"/>
    <x v="0"/>
    <n v="11453"/>
    <n v="2051"/>
    <n v="9834.2893873060966"/>
    <n v="1670.1633067863056"/>
  </r>
  <r>
    <x v="1"/>
    <x v="9"/>
    <n v="19137"/>
    <n v="21438"/>
    <n v="633.6071257448632"/>
    <n v="200966.85328150648"/>
  </r>
  <r>
    <x v="1"/>
    <x v="3"/>
    <n v="1164"/>
    <n v="202"/>
    <n v="1176.5580465669655"/>
    <n v="195.73372519268131"/>
  </r>
  <r>
    <x v="1"/>
    <x v="2"/>
    <n v="20784"/>
    <n v="605"/>
    <n v="20635.607419876986"/>
    <n v="488.4200511399124"/>
  </r>
  <r>
    <x v="1"/>
    <x v="16"/>
    <n v="3393"/>
    <n v="771"/>
    <n v="3444.0516041684036"/>
    <n v="580.71958281036405"/>
  </r>
  <r>
    <x v="1"/>
    <x v="7"/>
    <n v="9176"/>
    <n v="10168"/>
    <n v="17142.646856506293"/>
    <n v="44399.378920605835"/>
  </r>
  <r>
    <x v="1"/>
    <x v="17"/>
    <n v="0"/>
    <n v="40029"/>
    <n v="0"/>
    <n v="97632"/>
  </r>
  <r>
    <x v="1"/>
    <x v="18"/>
    <n v="48"/>
    <n v="2"/>
    <n v="117.9866640525829"/>
    <n v="3.9445293127306251"/>
  </r>
  <r>
    <x v="1"/>
    <x v="19"/>
    <n v="5301"/>
    <n v="2746"/>
    <n v="8939.875898743303"/>
    <n v="5785.4233002306673"/>
  </r>
  <r>
    <x v="1"/>
    <x v="14"/>
    <n v="126398"/>
    <n v="4856063"/>
    <n v="126012.9131573065"/>
    <n v="6158405.3595690141"/>
  </r>
  <r>
    <x v="2"/>
    <x v="17"/>
    <n v="0"/>
    <n v="2866814"/>
    <n v="0"/>
    <n v="1949741.275748"/>
  </r>
  <r>
    <x v="2"/>
    <x v="6"/>
    <n v="125"/>
    <n v="1972"/>
    <n v="37.328547100000002"/>
    <n v="16686.19961"/>
  </r>
  <r>
    <x v="2"/>
    <x v="16"/>
    <n v="543"/>
    <n v="54"/>
    <n v="4243.5254447999996"/>
    <n v="182.57682789999998"/>
  </r>
  <r>
    <x v="2"/>
    <x v="1"/>
    <n v="782"/>
    <n v="56"/>
    <n v="489.76118999999994"/>
    <n v="124.60369999999999"/>
  </r>
  <r>
    <x v="2"/>
    <x v="20"/>
    <n v="961"/>
    <n v="195147"/>
    <n v="1217.94084805685"/>
    <n v="246710.215024078"/>
  </r>
  <r>
    <x v="2"/>
    <x v="15"/>
    <n v="7033"/>
    <n v="891"/>
    <n v="1136.3800000000001"/>
    <n v="36.83"/>
  </r>
  <r>
    <x v="2"/>
    <x v="2"/>
    <n v="3686"/>
    <n v="809"/>
    <n v="2769.8210710000003"/>
    <n v="148.62152098999999"/>
  </r>
  <r>
    <x v="2"/>
    <x v="0"/>
    <n v="86"/>
    <n v="10"/>
    <n v="105.60000000000001"/>
    <n v="13.200000000000001"/>
  </r>
  <r>
    <x v="2"/>
    <x v="13"/>
    <n v="12718"/>
    <n v="3226165"/>
    <n v="9209.2999999999993"/>
    <n v="2339343.0579425702"/>
  </r>
  <r>
    <x v="2"/>
    <x v="14"/>
    <n v="25934"/>
    <n v="6291918"/>
    <n v="19209.657100956851"/>
    <n v="4552986.5803735387"/>
  </r>
  <r>
    <x v="3"/>
    <x v="0"/>
    <n v="414"/>
    <n v="13"/>
    <n v="135.0025316455696"/>
    <n v="3.7848101265822787"/>
  </r>
  <r>
    <x v="3"/>
    <x v="15"/>
    <n v="1796"/>
    <n v="45"/>
    <n v="2331.1080386873418"/>
    <n v="50.518987341772146"/>
  </r>
  <r>
    <x v="3"/>
    <x v="2"/>
    <n v="5007"/>
    <n v="136"/>
    <n v="1578.7027550886078"/>
    <n v="30.936708860759499"/>
  </r>
  <r>
    <x v="3"/>
    <x v="20"/>
    <n v="0"/>
    <n v="0"/>
    <n v="1.3"/>
    <n v="386.54430379746833"/>
  </r>
  <r>
    <x v="3"/>
    <x v="16"/>
    <n v="4034"/>
    <n v="176"/>
    <n v="1605.0721518987341"/>
    <n v="46.075949367088619"/>
  </r>
  <r>
    <x v="3"/>
    <x v="1"/>
    <n v="832"/>
    <n v="26"/>
    <n v="247.03291139240508"/>
    <n v="7.4050632911392409"/>
  </r>
  <r>
    <x v="3"/>
    <x v="21"/>
    <n v="865"/>
    <n v="18"/>
    <n v="184.81392405063292"/>
    <n v="5.4303797468354436"/>
  </r>
  <r>
    <x v="3"/>
    <x v="13"/>
    <n v="2102"/>
    <n v="647113"/>
    <n v="1910.8386124516414"/>
    <n v="588284.6105102282"/>
  </r>
  <r>
    <x v="3"/>
    <x v="18"/>
    <n v="6181"/>
    <n v="185"/>
    <n v="3641.5993296408078"/>
    <n v="105.023661948485"/>
  </r>
  <r>
    <x v="3"/>
    <x v="19"/>
    <n v="70"/>
    <n v="2"/>
    <n v="69.683700000000002"/>
    <n v="1.9178999999999999"/>
  </r>
  <r>
    <x v="3"/>
    <x v="14"/>
    <n v="21301"/>
    <n v="647714"/>
    <n v="11705.153954855739"/>
    <n v="588922.2482747084"/>
  </r>
  <r>
    <x v="4"/>
    <x v="6"/>
    <n v="26"/>
    <n v="0.8"/>
    <n v="26"/>
    <n v="0.8"/>
  </r>
  <r>
    <x v="4"/>
    <x v="16"/>
    <n v="168"/>
    <n v="5"/>
    <n v="168"/>
    <n v="5"/>
  </r>
  <r>
    <x v="4"/>
    <x v="1"/>
    <n v="142"/>
    <n v="4.2"/>
    <n v="142"/>
    <n v="4.2"/>
  </r>
  <r>
    <x v="4"/>
    <x v="20"/>
    <n v="6.6"/>
    <n v="696"/>
    <n v="6.6"/>
    <n v="696"/>
  </r>
  <r>
    <x v="4"/>
    <x v="22"/>
    <n v="438"/>
    <n v="12.8"/>
    <n v="438"/>
    <n v="12.8"/>
  </r>
  <r>
    <x v="4"/>
    <x v="0"/>
    <n v="100"/>
    <n v="3.4"/>
    <n v="100"/>
    <n v="3.4"/>
  </r>
  <r>
    <x v="4"/>
    <x v="2"/>
    <n v="598"/>
    <n v="17.600000000000001"/>
    <n v="598"/>
    <n v="17.600000000000001"/>
  </r>
  <r>
    <x v="4"/>
    <x v="23"/>
    <n v="66"/>
    <n v="2"/>
    <n v="66"/>
    <n v="2"/>
  </r>
  <r>
    <x v="4"/>
    <x v="13"/>
    <n v="132"/>
    <n v="39600"/>
    <n v="132"/>
    <n v="39600"/>
  </r>
  <r>
    <x v="4"/>
    <x v="14"/>
    <n v="1676.6"/>
    <n v="40341.800000000003"/>
    <n v="1676.6"/>
    <n v="40341.80000000000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3E4E122-2B03-4887-98CF-2810CA18EC3C}" name="PivotTable7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T34:AV44" firstHeaderRow="0" firstDataRow="1" firstDataCol="1" rowPageCount="1" colPageCount="1"/>
  <pivotFields count="6">
    <pivotField axis="axisPage" multipleItemSelectionAllowed="1" showAll="0">
      <items count="6">
        <item h="1" x="1"/>
        <item h="1" x="2"/>
        <item h="1" x="0"/>
        <item h="1" x="3"/>
        <item x="4"/>
        <item t="default"/>
      </items>
    </pivotField>
    <pivotField axis="axisRow" showAll="0" sortType="descending">
      <items count="31">
        <item x="17"/>
        <item x="8"/>
        <item x="15"/>
        <item x="13"/>
        <item x="5"/>
        <item m="1" x="29"/>
        <item x="6"/>
        <item x="16"/>
        <item x="1"/>
        <item m="1" x="27"/>
        <item m="1" x="26"/>
        <item x="4"/>
        <item x="22"/>
        <item m="1" x="25"/>
        <item m="1" x="24"/>
        <item x="10"/>
        <item x="18"/>
        <item x="19"/>
        <item x="0"/>
        <item x="3"/>
        <item x="12"/>
        <item x="2"/>
        <item x="23"/>
        <item x="11"/>
        <item x="7"/>
        <item h="1" x="14"/>
        <item x="21"/>
        <item m="1" x="28"/>
        <item x="20"/>
        <item x="9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dataField="1" numFmtId="3" showAll="0"/>
    <pivotField dataField="1" numFmtId="3" showAll="0"/>
    <pivotField numFmtId="3" showAll="0"/>
    <pivotField numFmtId="3" showAll="0"/>
  </pivotFields>
  <rowFields count="1">
    <field x="1"/>
  </rowFields>
  <rowItems count="10">
    <i>
      <x v="21"/>
    </i>
    <i>
      <x v="12"/>
    </i>
    <i>
      <x v="7"/>
    </i>
    <i>
      <x v="8"/>
    </i>
    <i>
      <x v="3"/>
    </i>
    <i>
      <x v="18"/>
    </i>
    <i>
      <x v="22"/>
    </i>
    <i>
      <x v="6"/>
    </i>
    <i>
      <x v="28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-1"/>
  </pageFields>
  <dataFields count="2">
    <dataField name="Sum of CH4" fld="2" baseField="0" baseItem="0"/>
    <dataField name="Sum of CO2" fld="3" baseField="0" baseItem="0"/>
  </dataFields>
  <formats count="9">
    <format dxfId="8">
      <pivotArea outline="0" collapsedLevelsAreSubtotals="1" fieldPosition="0"/>
    </format>
    <format dxfId="7">
      <pivotArea outline="0" collapsedLevelsAreSubtotals="1" fieldPosition="0"/>
    </format>
    <format dxfId="6">
      <pivotArea type="all" dataOnly="0" outline="0" fieldPosition="0"/>
    </format>
    <format dxfId="5">
      <pivotArea outline="0" collapsedLevelsAreSubtotals="1" fieldPosition="0"/>
    </format>
    <format dxfId="4">
      <pivotArea field="1" type="button" dataOnly="0" labelOnly="1" outline="0" axis="axisRow" fieldPosition="0"/>
    </format>
    <format dxfId="3">
      <pivotArea dataOnly="0" labelOnly="1" fieldPosition="0">
        <references count="1">
          <reference field="1" count="0"/>
        </references>
      </pivotArea>
    </format>
    <format dxfId="2">
      <pivotArea dataOnly="0" labelOnly="1" grandRow="1" outline="0" fieldPosition="0"/>
    </format>
    <format dxfId="1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864EB13-A76A-45A9-ABD2-E875B9F13914}" name="PivotTable5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D34:AF44" firstHeaderRow="0" firstDataRow="1" firstDataCol="1" rowPageCount="1" colPageCount="1"/>
  <pivotFields count="6">
    <pivotField axis="axisPage" showAll="0">
      <items count="6">
        <item x="1"/>
        <item x="2"/>
        <item x="0"/>
        <item x="3"/>
        <item x="4"/>
        <item t="default"/>
      </items>
    </pivotField>
    <pivotField axis="axisRow" showAll="0" sortType="descending">
      <items count="31">
        <item x="17"/>
        <item x="8"/>
        <item x="15"/>
        <item x="13"/>
        <item x="5"/>
        <item m="1" x="29"/>
        <item x="6"/>
        <item x="16"/>
        <item x="1"/>
        <item m="1" x="27"/>
        <item m="1" x="26"/>
        <item x="4"/>
        <item x="22"/>
        <item m="1" x="25"/>
        <item m="1" x="24"/>
        <item x="10"/>
        <item x="18"/>
        <item x="19"/>
        <item x="0"/>
        <item x="3"/>
        <item x="12"/>
        <item x="2"/>
        <item x="23"/>
        <item x="11"/>
        <item x="7"/>
        <item h="1" x="14"/>
        <item x="21"/>
        <item m="1" x="28"/>
        <item x="20"/>
        <item x="9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dataField="1" numFmtId="3" showAll="0"/>
    <pivotField dataField="1" numFmtId="3" showAll="0"/>
    <pivotField numFmtId="3" showAll="0"/>
    <pivotField numFmtId="3" showAll="0"/>
  </pivotFields>
  <rowFields count="1">
    <field x="1"/>
  </rowFields>
  <rowItems count="10">
    <i>
      <x v="3"/>
    </i>
    <i>
      <x v="2"/>
    </i>
    <i>
      <x v="21"/>
    </i>
    <i>
      <x v="28"/>
    </i>
    <i>
      <x v="8"/>
    </i>
    <i>
      <x v="7"/>
    </i>
    <i>
      <x v="6"/>
    </i>
    <i>
      <x v="18"/>
    </i>
    <i>
      <x/>
    </i>
    <i t="grand">
      <x/>
    </i>
  </rowItems>
  <colFields count="1">
    <field x="-2"/>
  </colFields>
  <colItems count="2">
    <i>
      <x/>
    </i>
    <i i="1">
      <x v="1"/>
    </i>
  </colItems>
  <pageFields count="1">
    <pageField fld="0" item="1" hier="-1"/>
  </pageFields>
  <dataFields count="2">
    <dataField name="Sum of CH4" fld="2" baseField="0" baseItem="0"/>
    <dataField name="Sum of CO2" fld="3" baseField="0" baseItem="0"/>
  </dataFields>
  <formats count="9">
    <format dxfId="17">
      <pivotArea outline="0" collapsedLevelsAreSubtotals="1" fieldPosition="0"/>
    </format>
    <format dxfId="16">
      <pivotArea outline="0" collapsedLevelsAreSubtotals="1" fieldPosition="0"/>
    </format>
    <format dxfId="15">
      <pivotArea type="all" dataOnly="0" outline="0" fieldPosition="0"/>
    </format>
    <format dxfId="14">
      <pivotArea outline="0" collapsedLevelsAreSubtotals="1" fieldPosition="0"/>
    </format>
    <format dxfId="13">
      <pivotArea field="1" type="button" dataOnly="0" labelOnly="1" outline="0" axis="axisRow" fieldPosition="0"/>
    </format>
    <format dxfId="12">
      <pivotArea dataOnly="0" labelOnly="1" fieldPosition="0">
        <references count="1">
          <reference field="1" count="0"/>
        </references>
      </pivotArea>
    </format>
    <format dxfId="11">
      <pivotArea dataOnly="0" labelOnly="1" grandRow="1" outline="0" fieldPosition="0"/>
    </format>
    <format dxfId="1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9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8079CB0-F78E-4A1C-88C9-1CB4AA20671C}" name="PivotTable6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L34:AN45" firstHeaderRow="0" firstDataRow="1" firstDataCol="1" rowPageCount="1" colPageCount="1"/>
  <pivotFields count="6">
    <pivotField axis="axisPage" multipleItemSelectionAllowed="1" showAll="0">
      <items count="6">
        <item h="1" x="1"/>
        <item h="1" x="2"/>
        <item h="1" x="0"/>
        <item x="3"/>
        <item h="1" x="4"/>
        <item t="default"/>
      </items>
    </pivotField>
    <pivotField axis="axisRow" showAll="0" sortType="descending">
      <items count="31">
        <item x="17"/>
        <item x="8"/>
        <item x="15"/>
        <item x="13"/>
        <item x="5"/>
        <item m="1" x="29"/>
        <item x="6"/>
        <item x="16"/>
        <item x="1"/>
        <item m="1" x="27"/>
        <item m="1" x="26"/>
        <item x="4"/>
        <item x="22"/>
        <item m="1" x="25"/>
        <item m="1" x="24"/>
        <item x="10"/>
        <item x="18"/>
        <item x="19"/>
        <item x="0"/>
        <item x="3"/>
        <item x="12"/>
        <item x="2"/>
        <item x="23"/>
        <item x="11"/>
        <item x="7"/>
        <item h="1" x="14"/>
        <item x="21"/>
        <item m="1" x="28"/>
        <item x="20"/>
        <item x="9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dataField="1" numFmtId="3" showAll="0"/>
    <pivotField dataField="1" numFmtId="3" showAll="0"/>
    <pivotField numFmtId="3" showAll="0"/>
    <pivotField numFmtId="3" showAll="0"/>
  </pivotFields>
  <rowFields count="1">
    <field x="1"/>
  </rowFields>
  <rowItems count="11">
    <i>
      <x v="16"/>
    </i>
    <i>
      <x v="21"/>
    </i>
    <i>
      <x v="7"/>
    </i>
    <i>
      <x v="3"/>
    </i>
    <i>
      <x v="2"/>
    </i>
    <i>
      <x v="26"/>
    </i>
    <i>
      <x v="8"/>
    </i>
    <i>
      <x v="18"/>
    </i>
    <i>
      <x v="17"/>
    </i>
    <i>
      <x v="28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-1"/>
  </pageFields>
  <dataFields count="2">
    <dataField name="Sum of CH4" fld="2" baseField="0" baseItem="0"/>
    <dataField name="Sum of CO2" fld="3" baseField="0" baseItem="0"/>
  </dataFields>
  <formats count="9">
    <format dxfId="26">
      <pivotArea outline="0" collapsedLevelsAreSubtotals="1" fieldPosition="0"/>
    </format>
    <format dxfId="25">
      <pivotArea outline="0" collapsedLevelsAreSubtotals="1" fieldPosition="0"/>
    </format>
    <format dxfId="24">
      <pivotArea type="all" dataOnly="0" outline="0" fieldPosition="0"/>
    </format>
    <format dxfId="23">
      <pivotArea outline="0" collapsedLevelsAreSubtotals="1" fieldPosition="0"/>
    </format>
    <format dxfId="22">
      <pivotArea field="1" type="button" dataOnly="0" labelOnly="1" outline="0" axis="axisRow" fieldPosition="0"/>
    </format>
    <format dxfId="21">
      <pivotArea dataOnly="0" labelOnly="1" fieldPosition="0">
        <references count="1">
          <reference field="1" count="0"/>
        </references>
      </pivotArea>
    </format>
    <format dxfId="20">
      <pivotArea dataOnly="0" labelOnly="1" grandRow="1" outline="0" fieldPosition="0"/>
    </format>
    <format dxfId="19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8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9C91C68-89BD-46E2-BCD4-D798537DD144}" name="PivotTable4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V34:X48" firstHeaderRow="0" firstDataRow="1" firstDataCol="1" rowPageCount="1" colPageCount="1"/>
  <pivotFields count="6">
    <pivotField axis="axisPage" showAll="0">
      <items count="6">
        <item x="1"/>
        <item x="2"/>
        <item x="0"/>
        <item x="3"/>
        <item x="4"/>
        <item t="default"/>
      </items>
    </pivotField>
    <pivotField axis="axisRow" showAll="0" sortType="descending">
      <items count="31">
        <item x="17"/>
        <item x="8"/>
        <item x="15"/>
        <item x="13"/>
        <item x="5"/>
        <item m="1" x="29"/>
        <item x="6"/>
        <item x="16"/>
        <item x="1"/>
        <item m="1" x="27"/>
        <item m="1" x="26"/>
        <item x="4"/>
        <item x="22"/>
        <item m="1" x="25"/>
        <item m="1" x="24"/>
        <item x="10"/>
        <item x="18"/>
        <item x="19"/>
        <item x="0"/>
        <item x="3"/>
        <item x="12"/>
        <item x="2"/>
        <item x="23"/>
        <item x="11"/>
        <item x="7"/>
        <item h="1" x="14"/>
        <item x="21"/>
        <item m="1" x="28"/>
        <item x="20"/>
        <item x="9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dataField="1" numFmtId="3" showAll="0"/>
    <pivotField dataField="1" numFmtId="3" showAll="0"/>
    <pivotField numFmtId="3" showAll="0"/>
    <pivotField numFmtId="3" showAll="0"/>
  </pivotFields>
  <rowFields count="1">
    <field x="1"/>
  </rowFields>
  <rowItems count="14">
    <i>
      <x v="3"/>
    </i>
    <i>
      <x v="21"/>
    </i>
    <i>
      <x v="29"/>
    </i>
    <i>
      <x v="18"/>
    </i>
    <i>
      <x v="8"/>
    </i>
    <i>
      <x v="24"/>
    </i>
    <i>
      <x v="17"/>
    </i>
    <i>
      <x v="6"/>
    </i>
    <i>
      <x v="7"/>
    </i>
    <i>
      <x v="19"/>
    </i>
    <i>
      <x v="2"/>
    </i>
    <i>
      <x v="16"/>
    </i>
    <i>
      <x/>
    </i>
    <i t="grand">
      <x/>
    </i>
  </rowItems>
  <colFields count="1">
    <field x="-2"/>
  </colFields>
  <colItems count="2">
    <i>
      <x/>
    </i>
    <i i="1">
      <x v="1"/>
    </i>
  </colItems>
  <pageFields count="1">
    <pageField fld="0" item="0" hier="-1"/>
  </pageFields>
  <dataFields count="2">
    <dataField name="Sum of CH4" fld="2" baseField="0" baseItem="0"/>
    <dataField name="Sum of CO2" fld="3" baseField="0" baseItem="0"/>
  </dataFields>
  <formats count="9">
    <format dxfId="35">
      <pivotArea outline="0" collapsedLevelsAreSubtotals="1" fieldPosition="0"/>
    </format>
    <format dxfId="34">
      <pivotArea outline="0" collapsedLevelsAreSubtotals="1" fieldPosition="0"/>
    </format>
    <format dxfId="33">
      <pivotArea type="all" dataOnly="0" outline="0" fieldPosition="0"/>
    </format>
    <format dxfId="32">
      <pivotArea outline="0" collapsedLevelsAreSubtotals="1" fieldPosition="0"/>
    </format>
    <format dxfId="31">
      <pivotArea field="1" type="button" dataOnly="0" labelOnly="1" outline="0" axis="axisRow" fieldPosition="0"/>
    </format>
    <format dxfId="30">
      <pivotArea dataOnly="0" labelOnly="1" fieldPosition="0">
        <references count="1">
          <reference field="1" count="0"/>
        </references>
      </pivotArea>
    </format>
    <format dxfId="29">
      <pivotArea dataOnly="0" labelOnly="1" grandRow="1" outline="0" fieldPosition="0"/>
    </format>
    <format dxfId="28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27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CD53602-8AE6-4D07-9CDD-F88FE77B2334}" name="PivotTable2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I34:K40" firstHeaderRow="0" firstDataRow="1" firstDataCol="1" rowPageCount="1" colPageCount="1"/>
  <pivotFields count="6">
    <pivotField axis="axisRow" showAll="0">
      <items count="6">
        <item x="1"/>
        <item x="2"/>
        <item x="0"/>
        <item x="3"/>
        <item x="4"/>
        <item t="default"/>
      </items>
    </pivotField>
    <pivotField axis="axisPage" multipleItemSelectionAllowed="1" showAll="0" sortType="descending">
      <items count="31">
        <item x="17"/>
        <item x="8"/>
        <item x="15"/>
        <item x="13"/>
        <item x="5"/>
        <item m="1" x="29"/>
        <item x="6"/>
        <item x="16"/>
        <item x="1"/>
        <item m="1" x="27"/>
        <item m="1" x="26"/>
        <item x="4"/>
        <item x="22"/>
        <item m="1" x="25"/>
        <item m="1" x="24"/>
        <item x="10"/>
        <item x="18"/>
        <item x="19"/>
        <item x="0"/>
        <item x="3"/>
        <item x="12"/>
        <item x="2"/>
        <item x="23"/>
        <item x="11"/>
        <item x="7"/>
        <item h="1" x="14"/>
        <item x="21"/>
        <item m="1" x="28"/>
        <item x="20"/>
        <item x="9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dataField="1" numFmtId="3" showAll="0"/>
    <pivotField dataField="1" numFmtId="3" showAll="0"/>
    <pivotField numFmtId="3" showAll="0"/>
    <pivotField numFmtId="3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-2"/>
  </colFields>
  <colItems count="2">
    <i>
      <x/>
    </i>
    <i i="1">
      <x v="1"/>
    </i>
  </colItems>
  <pageFields count="1">
    <pageField fld="1" hier="-1"/>
  </pageFields>
  <dataFields count="2">
    <dataField name="Sum of CH4" fld="2" baseField="0" baseItem="0"/>
    <dataField name="Sum of CO2" fld="3" baseField="0" baseItem="0"/>
  </dataFields>
  <formats count="8">
    <format dxfId="43">
      <pivotArea outline="0" collapsedLevelsAreSubtotals="1" fieldPosition="0"/>
    </format>
    <format dxfId="42">
      <pivotArea outline="0" collapsedLevelsAreSubtotals="1" fieldPosition="0"/>
    </format>
    <format dxfId="41">
      <pivotArea type="all" dataOnly="0" outline="0" fieldPosition="0"/>
    </format>
    <format dxfId="40">
      <pivotArea outline="0" collapsedLevelsAreSubtotals="1" fieldPosition="0"/>
    </format>
    <format dxfId="39">
      <pivotArea field="0" type="button" dataOnly="0" labelOnly="1" outline="0" axis="axisRow" fieldPosition="0"/>
    </format>
    <format dxfId="38">
      <pivotArea dataOnly="0" labelOnly="1" fieldPosition="0">
        <references count="1">
          <reference field="0" count="0"/>
        </references>
      </pivotArea>
    </format>
    <format dxfId="37">
      <pivotArea dataOnly="0" labelOnly="1" grandRow="1" outline="0" fieldPosition="0"/>
    </format>
    <format dxfId="36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3E8E953-66BD-40BC-A2D3-53AD2B754F13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4:C58" firstHeaderRow="0" firstDataRow="1" firstDataCol="1"/>
  <pivotFields count="6">
    <pivotField showAll="0"/>
    <pivotField axis="axisRow" showAll="0" sortType="descending">
      <items count="31">
        <item x="17"/>
        <item x="8"/>
        <item x="15"/>
        <item x="13"/>
        <item x="5"/>
        <item m="1" x="29"/>
        <item x="6"/>
        <item x="16"/>
        <item x="1"/>
        <item m="1" x="27"/>
        <item m="1" x="26"/>
        <item x="4"/>
        <item x="22"/>
        <item m="1" x="25"/>
        <item m="1" x="24"/>
        <item x="10"/>
        <item x="18"/>
        <item x="19"/>
        <item x="0"/>
        <item x="3"/>
        <item x="12"/>
        <item x="2"/>
        <item x="23"/>
        <item x="11"/>
        <item x="7"/>
        <item h="1" x="14"/>
        <item x="21"/>
        <item m="1" x="28"/>
        <item x="20"/>
        <item x="9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dataField="1" numFmtId="3" showAll="0"/>
    <pivotField dataField="1" numFmtId="3" showAll="0"/>
    <pivotField numFmtId="3" showAll="0"/>
    <pivotField numFmtId="3" showAll="0"/>
  </pivotFields>
  <rowFields count="1">
    <field x="1"/>
  </rowFields>
  <rowItems count="24">
    <i>
      <x v="8"/>
    </i>
    <i>
      <x v="18"/>
    </i>
    <i>
      <x v="29"/>
    </i>
    <i>
      <x v="11"/>
    </i>
    <i>
      <x v="3"/>
    </i>
    <i>
      <x v="4"/>
    </i>
    <i>
      <x v="21"/>
    </i>
    <i>
      <x v="24"/>
    </i>
    <i>
      <x v="1"/>
    </i>
    <i>
      <x v="2"/>
    </i>
    <i>
      <x v="7"/>
    </i>
    <i>
      <x v="16"/>
    </i>
    <i>
      <x v="6"/>
    </i>
    <i>
      <x v="17"/>
    </i>
    <i>
      <x v="15"/>
    </i>
    <i>
      <x v="19"/>
    </i>
    <i>
      <x v="20"/>
    </i>
    <i>
      <x v="28"/>
    </i>
    <i>
      <x v="26"/>
    </i>
    <i>
      <x v="12"/>
    </i>
    <i>
      <x v="22"/>
    </i>
    <i>
      <x v="23"/>
    </i>
    <i>
      <x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CH4" fld="2" baseField="0" baseItem="0"/>
    <dataField name="Sum of CO2" fld="3" baseField="0" baseItem="0"/>
  </dataFields>
  <formats count="9">
    <format dxfId="52">
      <pivotArea outline="0" collapsedLevelsAreSubtotals="1" fieldPosition="0"/>
    </format>
    <format dxfId="51">
      <pivotArea outline="0" collapsedLevelsAreSubtotals="1" fieldPosition="0"/>
    </format>
    <format dxfId="50">
      <pivotArea type="all" dataOnly="0" outline="0" fieldPosition="0"/>
    </format>
    <format dxfId="49">
      <pivotArea outline="0" collapsedLevelsAreSubtotals="1" fieldPosition="0"/>
    </format>
    <format dxfId="48">
      <pivotArea field="1" type="button" dataOnly="0" labelOnly="1" outline="0" axis="axisRow" fieldPosition="0"/>
    </format>
    <format dxfId="47">
      <pivotArea dataOnly="0" labelOnly="1" fieldPosition="0">
        <references count="1">
          <reference field="1" count="0"/>
        </references>
      </pivotArea>
    </format>
    <format dxfId="46">
      <pivotArea dataOnly="0" labelOnly="1" grandRow="1" outline="0" fieldPosition="0"/>
    </format>
    <format dxfId="45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44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EB95611-72FD-46CA-82BC-D974497A520B}" name="PivotTable3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N34:P49" firstHeaderRow="0" firstDataRow="1" firstDataCol="1" rowPageCount="1" colPageCount="1"/>
  <pivotFields count="6">
    <pivotField axis="axisPage" showAll="0">
      <items count="6">
        <item x="1"/>
        <item x="2"/>
        <item x="0"/>
        <item x="3"/>
        <item x="4"/>
        <item t="default"/>
      </items>
    </pivotField>
    <pivotField axis="axisRow" showAll="0" sortType="descending">
      <items count="31">
        <item x="17"/>
        <item x="8"/>
        <item x="15"/>
        <item x="13"/>
        <item x="5"/>
        <item m="1" x="29"/>
        <item x="6"/>
        <item x="16"/>
        <item x="1"/>
        <item m="1" x="27"/>
        <item m="1" x="26"/>
        <item x="4"/>
        <item x="22"/>
        <item m="1" x="25"/>
        <item m="1" x="24"/>
        <item x="10"/>
        <item x="18"/>
        <item x="19"/>
        <item x="0"/>
        <item x="3"/>
        <item x="12"/>
        <item x="2"/>
        <item x="23"/>
        <item x="11"/>
        <item x="7"/>
        <item h="1" x="14"/>
        <item x="21"/>
        <item m="1" x="28"/>
        <item x="20"/>
        <item x="9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dataField="1" numFmtId="3" showAll="0"/>
    <pivotField dataField="1" numFmtId="3" showAll="0"/>
    <pivotField numFmtId="3" showAll="0"/>
    <pivotField numFmtId="3" showAll="0"/>
  </pivotFields>
  <rowFields count="1">
    <field x="1"/>
  </rowFields>
  <rowItems count="15">
    <i>
      <x v="8"/>
    </i>
    <i>
      <x v="18"/>
    </i>
    <i>
      <x v="29"/>
    </i>
    <i>
      <x v="11"/>
    </i>
    <i>
      <x v="4"/>
    </i>
    <i>
      <x v="24"/>
    </i>
    <i>
      <x v="1"/>
    </i>
    <i>
      <x v="3"/>
    </i>
    <i>
      <x v="15"/>
    </i>
    <i>
      <x v="6"/>
    </i>
    <i>
      <x v="20"/>
    </i>
    <i>
      <x v="19"/>
    </i>
    <i>
      <x v="21"/>
    </i>
    <i>
      <x v="23"/>
    </i>
    <i t="grand">
      <x/>
    </i>
  </rowItems>
  <colFields count="1">
    <field x="-2"/>
  </colFields>
  <colItems count="2">
    <i>
      <x/>
    </i>
    <i i="1">
      <x v="1"/>
    </i>
  </colItems>
  <pageFields count="1">
    <pageField fld="0" item="2" hier="-1"/>
  </pageFields>
  <dataFields count="2">
    <dataField name="Sum of CH4" fld="2" baseField="0" baseItem="0"/>
    <dataField name="Sum of CO2" fld="3" baseField="0" baseItem="0"/>
  </dataFields>
  <formats count="9">
    <format dxfId="61">
      <pivotArea outline="0" collapsedLevelsAreSubtotals="1" fieldPosition="0"/>
    </format>
    <format dxfId="60">
      <pivotArea outline="0" collapsedLevelsAreSubtotals="1" fieldPosition="0"/>
    </format>
    <format dxfId="59">
      <pivotArea type="all" dataOnly="0" outline="0" fieldPosition="0"/>
    </format>
    <format dxfId="58">
      <pivotArea outline="0" collapsedLevelsAreSubtotals="1" fieldPosition="0"/>
    </format>
    <format dxfId="57">
      <pivotArea field="1" type="button" dataOnly="0" labelOnly="1" outline="0" axis="axisRow" fieldPosition="0"/>
    </format>
    <format dxfId="56">
      <pivotArea dataOnly="0" labelOnly="1" fieldPosition="0">
        <references count="1">
          <reference field="1" count="0"/>
        </references>
      </pivotArea>
    </format>
    <format dxfId="55">
      <pivotArea dataOnly="0" labelOnly="1" grandRow="1" outline="0" fieldPosition="0"/>
    </format>
    <format dxfId="54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53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7" Type="http://schemas.openxmlformats.org/officeDocument/2006/relationships/pivotTable" Target="../pivotTables/pivotTable7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2C64A-E752-4DEB-807C-3BA80BCECDB6}">
  <sheetPr>
    <tabColor rgb="FF00B0F0"/>
  </sheetPr>
  <dimension ref="B1:O69"/>
  <sheetViews>
    <sheetView topLeftCell="B1" zoomScaleNormal="100" workbookViewId="0">
      <pane ySplit="9" topLeftCell="A10" activePane="bottomLeft" state="frozen"/>
      <selection pane="bottomLeft" activeCell="E34" sqref="E34"/>
    </sheetView>
  </sheetViews>
  <sheetFormatPr defaultRowHeight="15" x14ac:dyDescent="0.25"/>
  <cols>
    <col min="1" max="1" width="2.42578125" customWidth="1"/>
    <col min="2" max="2" width="24.85546875" customWidth="1"/>
    <col min="3" max="3" width="28.5703125" customWidth="1"/>
    <col min="4" max="4" width="10.42578125" bestFit="1" customWidth="1"/>
    <col min="5" max="5" width="11.140625" bestFit="1" customWidth="1"/>
    <col min="6" max="6" width="13.140625" customWidth="1"/>
    <col min="7" max="8" width="12.42578125" bestFit="1" customWidth="1"/>
    <col min="9" max="9" width="2.42578125" customWidth="1"/>
    <col min="10" max="10" width="10.7109375" customWidth="1"/>
    <col min="11" max="11" width="14.5703125" customWidth="1"/>
    <col min="12" max="12" width="13.140625" customWidth="1"/>
    <col min="13" max="13" width="14.85546875" customWidth="1"/>
    <col min="14" max="14" width="13.140625" customWidth="1"/>
    <col min="15" max="15" width="3" customWidth="1"/>
  </cols>
  <sheetData>
    <row r="1" spans="2:15" x14ac:dyDescent="0.25">
      <c r="D1" s="78" t="s">
        <v>41</v>
      </c>
      <c r="E1" s="78"/>
      <c r="F1" s="78"/>
      <c r="G1" s="78"/>
      <c r="H1" s="78"/>
      <c r="J1" s="75" t="s">
        <v>42</v>
      </c>
      <c r="K1" s="75"/>
      <c r="L1" s="75"/>
      <c r="M1" s="75"/>
      <c r="N1" s="75"/>
    </row>
    <row r="2" spans="2:15" ht="33.75" customHeight="1" x14ac:dyDescent="0.25">
      <c r="D2" s="2" t="s">
        <v>28</v>
      </c>
      <c r="E2" s="2" t="s">
        <v>29</v>
      </c>
      <c r="F2" s="2" t="s">
        <v>30</v>
      </c>
      <c r="G2" s="2" t="s">
        <v>31</v>
      </c>
      <c r="H2" s="2" t="s">
        <v>32</v>
      </c>
      <c r="J2" s="20" t="s">
        <v>28</v>
      </c>
      <c r="K2" s="20" t="s">
        <v>29</v>
      </c>
      <c r="L2" s="20" t="s">
        <v>30</v>
      </c>
      <c r="M2" s="20" t="s">
        <v>31</v>
      </c>
      <c r="N2" s="20" t="s">
        <v>32</v>
      </c>
    </row>
    <row r="3" spans="2:15" ht="31.5" customHeight="1" x14ac:dyDescent="0.25">
      <c r="C3" s="34" t="s">
        <v>33</v>
      </c>
      <c r="D3" s="67">
        <f>D24+D38+D48+D59+D69-D4</f>
        <v>791808.6</v>
      </c>
      <c r="E3" s="67">
        <f>E24+E38+E48+E59+E69-E4</f>
        <v>3410220.8000000007</v>
      </c>
      <c r="F3" s="68">
        <f>D3*27/1000000</f>
        <v>21.378832199999998</v>
      </c>
      <c r="G3" s="69">
        <f>E3/1000000</f>
        <v>3.4102208000000007</v>
      </c>
      <c r="H3" s="70">
        <f>F3+G3</f>
        <v>24.789052999999999</v>
      </c>
      <c r="I3" s="71"/>
      <c r="J3" s="67">
        <f>F24+F38+F48+F59+F69-J4</f>
        <v>469796.26908149663</v>
      </c>
      <c r="K3" s="67">
        <f>G24+G38+G48+G59+G69-K4</f>
        <v>4999626.1828862745</v>
      </c>
      <c r="L3" s="68">
        <f>J3*27/1000000</f>
        <v>12.68449926520041</v>
      </c>
      <c r="M3" s="69">
        <f>K3/1000000</f>
        <v>4.9996261828862743</v>
      </c>
      <c r="N3" s="70">
        <f>L3+M3</f>
        <v>17.684125448086682</v>
      </c>
    </row>
    <row r="4" spans="2:15" x14ac:dyDescent="0.25">
      <c r="C4" s="1" t="s">
        <v>34</v>
      </c>
      <c r="D4" s="5">
        <f>D23+D26+D47+D56+D68</f>
        <v>65975</v>
      </c>
      <c r="E4" s="5">
        <f>E23+E26+E47+E56+E68</f>
        <v>11387180</v>
      </c>
      <c r="F4" s="10">
        <f>D4*27/1000000</f>
        <v>1.781325</v>
      </c>
      <c r="G4" s="11">
        <f>E4/1000000</f>
        <v>11.387180000000001</v>
      </c>
      <c r="H4" s="16">
        <f>F4+G4</f>
        <v>13.168505000000001</v>
      </c>
      <c r="J4" s="5">
        <f>F23+F26+F47+F56+F68</f>
        <v>76631.891599672876</v>
      </c>
      <c r="K4" s="5">
        <f>G23+G26+G47+G56+G68</f>
        <v>13177750.085149994</v>
      </c>
      <c r="L4" s="10">
        <f>J4*27/1000000</f>
        <v>2.0690610731911674</v>
      </c>
      <c r="M4" s="11">
        <f>K4/1000000</f>
        <v>13.177750085149993</v>
      </c>
      <c r="N4" s="16">
        <f>L4+M4</f>
        <v>15.24681115834116</v>
      </c>
    </row>
    <row r="5" spans="2:15" x14ac:dyDescent="0.25">
      <c r="C5" s="14" t="s">
        <v>27</v>
      </c>
      <c r="D5" s="15">
        <f t="shared" ref="D5:H5" si="0">D3+D4</f>
        <v>857783.6</v>
      </c>
      <c r="E5" s="15">
        <f t="shared" si="0"/>
        <v>14797400.800000001</v>
      </c>
      <c r="F5" s="16">
        <f t="shared" si="0"/>
        <v>23.160157199999997</v>
      </c>
      <c r="G5" s="16">
        <f t="shared" si="0"/>
        <v>14.797400800000002</v>
      </c>
      <c r="H5" s="16">
        <f t="shared" si="0"/>
        <v>37.957557999999999</v>
      </c>
      <c r="J5" s="15">
        <f t="shared" ref="J5:N5" si="1">J3+J4</f>
        <v>546428.16068116948</v>
      </c>
      <c r="K5" s="15">
        <f t="shared" si="1"/>
        <v>18177376.268036269</v>
      </c>
      <c r="L5" s="16">
        <f t="shared" si="1"/>
        <v>14.753560338391576</v>
      </c>
      <c r="M5" s="16">
        <f t="shared" si="1"/>
        <v>18.177376268036269</v>
      </c>
      <c r="N5" s="16">
        <f t="shared" si="1"/>
        <v>32.930936606427842</v>
      </c>
    </row>
    <row r="6" spans="2:15" x14ac:dyDescent="0.25">
      <c r="D6" s="12">
        <f>D5*28</f>
        <v>24017940.800000001</v>
      </c>
      <c r="E6" s="12"/>
      <c r="F6" s="13"/>
      <c r="G6" s="13"/>
      <c r="H6" s="13"/>
      <c r="J6" s="17">
        <f>(J5-D5)/D5</f>
        <v>-0.36297667537457057</v>
      </c>
      <c r="K6" s="17">
        <f>(K5-E5)/E5</f>
        <v>0.22841683574836114</v>
      </c>
      <c r="L6" s="18"/>
      <c r="M6" s="18"/>
      <c r="N6" s="17">
        <f>(N5-H5)/H5</f>
        <v>-0.13242741784316464</v>
      </c>
      <c r="O6" s="19" t="s">
        <v>43</v>
      </c>
    </row>
    <row r="8" spans="2:15" x14ac:dyDescent="0.25">
      <c r="C8" s="3"/>
      <c r="D8" s="79" t="s">
        <v>40</v>
      </c>
      <c r="E8" s="80"/>
      <c r="F8" s="76" t="s">
        <v>39</v>
      </c>
      <c r="G8" s="77"/>
    </row>
    <row r="9" spans="2:15" x14ac:dyDescent="0.25">
      <c r="B9" s="4" t="s">
        <v>35</v>
      </c>
      <c r="C9" s="4" t="s">
        <v>0</v>
      </c>
      <c r="D9" s="4" t="s">
        <v>2</v>
      </c>
      <c r="E9" s="4" t="s">
        <v>3</v>
      </c>
      <c r="F9" s="21" t="s">
        <v>2</v>
      </c>
      <c r="G9" s="21" t="s">
        <v>3</v>
      </c>
    </row>
    <row r="10" spans="2:15" x14ac:dyDescent="0.25">
      <c r="B10" s="1" t="s">
        <v>36</v>
      </c>
      <c r="C10" s="1" t="s">
        <v>16</v>
      </c>
      <c r="D10" s="5">
        <v>170867</v>
      </c>
      <c r="E10" s="5">
        <v>28711</v>
      </c>
      <c r="F10" s="5">
        <v>129316.28674600473</v>
      </c>
      <c r="G10" s="5">
        <v>23129.425691962249</v>
      </c>
    </row>
    <row r="11" spans="2:15" x14ac:dyDescent="0.25">
      <c r="B11" s="1" t="s">
        <v>36</v>
      </c>
      <c r="C11" s="1" t="s">
        <v>11</v>
      </c>
      <c r="D11" s="5">
        <v>183081</v>
      </c>
      <c r="E11" s="5">
        <v>5328</v>
      </c>
      <c r="F11" s="5">
        <v>185900.13913982801</v>
      </c>
      <c r="G11" s="5">
        <v>5345.7639149776496</v>
      </c>
    </row>
    <row r="12" spans="2:15" x14ac:dyDescent="0.25">
      <c r="B12" s="1" t="s">
        <v>36</v>
      </c>
      <c r="C12" s="59" t="s">
        <v>10</v>
      </c>
      <c r="D12" s="5">
        <v>300</v>
      </c>
      <c r="E12" s="5">
        <v>45</v>
      </c>
      <c r="F12" s="5">
        <v>1302.6929045713086</v>
      </c>
      <c r="G12" s="5">
        <v>243.64855744236158</v>
      </c>
    </row>
    <row r="13" spans="2:15" x14ac:dyDescent="0.25">
      <c r="B13" s="1" t="s">
        <v>36</v>
      </c>
      <c r="C13" s="59" t="s">
        <v>4</v>
      </c>
      <c r="D13" s="5">
        <v>606</v>
      </c>
      <c r="E13" s="5">
        <v>32</v>
      </c>
      <c r="F13" s="5">
        <v>2011.3999759491912</v>
      </c>
      <c r="G13" s="5">
        <v>187.45355564522055</v>
      </c>
    </row>
    <row r="14" spans="2:15" x14ac:dyDescent="0.25">
      <c r="B14" s="1" t="s">
        <v>36</v>
      </c>
      <c r="C14" s="59" t="s">
        <v>23</v>
      </c>
      <c r="D14" s="5">
        <v>100709</v>
      </c>
      <c r="E14" s="5">
        <v>4918</v>
      </c>
      <c r="F14" s="5">
        <v>22573.565119398569</v>
      </c>
      <c r="G14" s="5">
        <v>3202.9869861817169</v>
      </c>
    </row>
    <row r="15" spans="2:15" x14ac:dyDescent="0.25">
      <c r="B15" s="1" t="s">
        <v>36</v>
      </c>
      <c r="C15" s="59" t="s">
        <v>38</v>
      </c>
      <c r="D15" s="5">
        <v>50092</v>
      </c>
      <c r="E15" s="5">
        <v>31822</v>
      </c>
      <c r="F15" s="5">
        <v>5090.997208055348</v>
      </c>
      <c r="G15" s="5">
        <v>626347.72892874107</v>
      </c>
    </row>
    <row r="16" spans="2:15" x14ac:dyDescent="0.25">
      <c r="B16" s="1" t="s">
        <v>36</v>
      </c>
      <c r="C16" s="59" t="s">
        <v>5</v>
      </c>
      <c r="D16" s="5">
        <v>2096</v>
      </c>
      <c r="E16" s="5">
        <v>1609</v>
      </c>
      <c r="F16" s="5">
        <v>852.19008992613681</v>
      </c>
      <c r="G16" s="5">
        <v>120230.39457547221</v>
      </c>
    </row>
    <row r="17" spans="2:14" x14ac:dyDescent="0.25">
      <c r="B17" s="1" t="s">
        <v>36</v>
      </c>
      <c r="C17" s="59" t="s">
        <v>8</v>
      </c>
      <c r="D17" s="5">
        <v>12327</v>
      </c>
      <c r="E17" s="5">
        <v>14219</v>
      </c>
      <c r="F17" s="5">
        <v>6034.3109255377676</v>
      </c>
      <c r="G17" s="5">
        <v>198699.58840272561</v>
      </c>
    </row>
    <row r="18" spans="2:14" x14ac:dyDescent="0.25">
      <c r="B18" s="1" t="s">
        <v>36</v>
      </c>
      <c r="C18" s="59" t="s">
        <v>20</v>
      </c>
      <c r="D18" s="5">
        <v>12114</v>
      </c>
      <c r="E18" s="5">
        <v>13740</v>
      </c>
      <c r="F18" s="5">
        <v>3651.0607466308497</v>
      </c>
      <c r="G18" s="5">
        <v>695754.50055082329</v>
      </c>
    </row>
    <row r="19" spans="2:14" x14ac:dyDescent="0.25">
      <c r="B19" s="1" t="s">
        <v>36</v>
      </c>
      <c r="C19" s="59" t="s">
        <v>85</v>
      </c>
      <c r="D19" s="5">
        <v>136925</v>
      </c>
      <c r="E19" s="5">
        <v>160618</v>
      </c>
      <c r="F19" s="5">
        <v>3166.667930642639</v>
      </c>
      <c r="G19" s="5">
        <v>725225.21736344986</v>
      </c>
    </row>
    <row r="20" spans="2:14" x14ac:dyDescent="0.25">
      <c r="B20" s="1" t="s">
        <v>36</v>
      </c>
      <c r="C20" s="59" t="s">
        <v>19</v>
      </c>
      <c r="D20" s="5">
        <v>3517</v>
      </c>
      <c r="E20" s="5">
        <v>249</v>
      </c>
      <c r="F20" s="5">
        <v>8244.3679520000005</v>
      </c>
      <c r="G20" s="5">
        <v>588.07023040000001</v>
      </c>
    </row>
    <row r="21" spans="2:14" x14ac:dyDescent="0.25">
      <c r="B21" s="1" t="s">
        <v>36</v>
      </c>
      <c r="C21" s="59" t="s">
        <v>22</v>
      </c>
      <c r="D21" s="5">
        <v>39</v>
      </c>
      <c r="E21" s="5">
        <v>1</v>
      </c>
      <c r="F21" s="5">
        <v>246.82286601280003</v>
      </c>
      <c r="G21" s="5">
        <v>5.2450324863323807</v>
      </c>
    </row>
    <row r="22" spans="2:14" x14ac:dyDescent="0.25">
      <c r="B22" s="1" t="s">
        <v>36</v>
      </c>
      <c r="C22" s="59" t="s">
        <v>21</v>
      </c>
      <c r="D22" s="5">
        <v>1313</v>
      </c>
      <c r="E22" s="5">
        <v>27</v>
      </c>
      <c r="F22" s="5">
        <v>8399.5087491000031</v>
      </c>
      <c r="G22" s="5">
        <v>173.32319640999995</v>
      </c>
    </row>
    <row r="23" spans="2:14" x14ac:dyDescent="0.25">
      <c r="B23" s="1" t="s">
        <v>36</v>
      </c>
      <c r="C23" s="1" t="s">
        <v>13</v>
      </c>
      <c r="D23" s="5">
        <v>8488</v>
      </c>
      <c r="E23" s="5">
        <v>2700045</v>
      </c>
      <c r="F23" s="5">
        <v>11033.826114392959</v>
      </c>
      <c r="G23" s="5">
        <v>4437586.9328322876</v>
      </c>
    </row>
    <row r="24" spans="2:14" s="7" customFormat="1" x14ac:dyDescent="0.25">
      <c r="B24" s="8" t="s">
        <v>36</v>
      </c>
      <c r="C24" s="8" t="s">
        <v>37</v>
      </c>
      <c r="D24" s="9">
        <f>SUM(D10:D23)</f>
        <v>682474</v>
      </c>
      <c r="E24" s="9">
        <f>SUM(E10:E23)</f>
        <v>2961364</v>
      </c>
      <c r="F24" s="9">
        <f>SUM(F10:F23)</f>
        <v>387823.83646805037</v>
      </c>
      <c r="G24" s="9">
        <f>SUM(G10:G23)</f>
        <v>6836720.2798190061</v>
      </c>
      <c r="H24"/>
      <c r="I24"/>
      <c r="L24"/>
      <c r="M24"/>
      <c r="N24"/>
    </row>
    <row r="25" spans="2:14" x14ac:dyDescent="0.25">
      <c r="B25" s="1" t="s">
        <v>1</v>
      </c>
      <c r="C25" s="1" t="s">
        <v>9</v>
      </c>
      <c r="D25" s="5">
        <v>361</v>
      </c>
      <c r="E25" s="5">
        <v>11</v>
      </c>
      <c r="F25" s="5">
        <v>375.82556463395844</v>
      </c>
      <c r="G25" s="5">
        <v>12.827673591558767</v>
      </c>
    </row>
    <row r="26" spans="2:14" x14ac:dyDescent="0.25">
      <c r="B26" s="1" t="s">
        <v>1</v>
      </c>
      <c r="C26" s="1" t="s">
        <v>13</v>
      </c>
      <c r="D26" s="5">
        <v>42535</v>
      </c>
      <c r="E26" s="5">
        <v>4774257</v>
      </c>
      <c r="F26" s="5">
        <v>54345.92687282827</v>
      </c>
      <c r="G26" s="5">
        <v>5772935.4838649081</v>
      </c>
    </row>
    <row r="27" spans="2:14" x14ac:dyDescent="0.25">
      <c r="B27" s="1" t="s">
        <v>1</v>
      </c>
      <c r="C27" s="1" t="s">
        <v>5</v>
      </c>
      <c r="D27" s="5">
        <v>3601</v>
      </c>
      <c r="E27" s="5">
        <v>3508</v>
      </c>
      <c r="F27" s="5">
        <v>6.862468205886163</v>
      </c>
      <c r="G27" s="5">
        <v>33517.078325461349</v>
      </c>
    </row>
    <row r="28" spans="2:14" x14ac:dyDescent="0.25">
      <c r="B28" s="1" t="s">
        <v>1</v>
      </c>
      <c r="C28" s="1" t="s">
        <v>11</v>
      </c>
      <c r="D28" s="5">
        <v>9445</v>
      </c>
      <c r="E28" s="5">
        <v>275</v>
      </c>
      <c r="F28" s="5">
        <v>9359.6752486728565</v>
      </c>
      <c r="G28" s="5">
        <v>217.33300746799367</v>
      </c>
    </row>
    <row r="29" spans="2:14" x14ac:dyDescent="0.25">
      <c r="B29" s="1" t="s">
        <v>1</v>
      </c>
      <c r="C29" s="1" t="s">
        <v>16</v>
      </c>
      <c r="D29" s="5">
        <v>11453</v>
      </c>
      <c r="E29" s="5">
        <v>2051</v>
      </c>
      <c r="F29" s="5">
        <v>9834.2893873060966</v>
      </c>
      <c r="G29" s="5">
        <v>1670.1633067863056</v>
      </c>
    </row>
    <row r="30" spans="2:14" x14ac:dyDescent="0.25">
      <c r="B30" s="1" t="s">
        <v>1</v>
      </c>
      <c r="C30" s="59" t="s">
        <v>85</v>
      </c>
      <c r="D30" s="5">
        <v>19137</v>
      </c>
      <c r="E30" s="5">
        <v>21438</v>
      </c>
      <c r="F30" s="5">
        <v>633.6071257448632</v>
      </c>
      <c r="G30" s="5">
        <v>200966.85328150648</v>
      </c>
    </row>
    <row r="31" spans="2:14" x14ac:dyDescent="0.25">
      <c r="B31" s="1" t="s">
        <v>1</v>
      </c>
      <c r="C31" s="1" t="s">
        <v>4</v>
      </c>
      <c r="D31" s="5">
        <v>1164</v>
      </c>
      <c r="E31" s="5">
        <v>202</v>
      </c>
      <c r="F31" s="5">
        <v>1176.5580465669655</v>
      </c>
      <c r="G31" s="5">
        <v>195.73372519268131</v>
      </c>
    </row>
    <row r="32" spans="2:14" x14ac:dyDescent="0.25">
      <c r="B32" s="1" t="s">
        <v>1</v>
      </c>
      <c r="C32" s="1" t="s">
        <v>10</v>
      </c>
      <c r="D32" s="5">
        <v>20784</v>
      </c>
      <c r="E32" s="5">
        <v>605</v>
      </c>
      <c r="F32" s="5">
        <v>20635.607419876986</v>
      </c>
      <c r="G32" s="5">
        <v>488.4200511399124</v>
      </c>
    </row>
    <row r="33" spans="2:14" x14ac:dyDescent="0.25">
      <c r="B33" s="1" t="s">
        <v>1</v>
      </c>
      <c r="C33" s="1" t="s">
        <v>6</v>
      </c>
      <c r="D33" s="5">
        <v>3393</v>
      </c>
      <c r="E33" s="5">
        <v>771</v>
      </c>
      <c r="F33" s="5">
        <v>3444.0516041684036</v>
      </c>
      <c r="G33" s="5">
        <v>580.71958281036405</v>
      </c>
    </row>
    <row r="34" spans="2:14" x14ac:dyDescent="0.25">
      <c r="B34" s="1" t="s">
        <v>1</v>
      </c>
      <c r="C34" s="1" t="s">
        <v>8</v>
      </c>
      <c r="D34" s="5">
        <v>9176</v>
      </c>
      <c r="E34" s="5">
        <v>10168</v>
      </c>
      <c r="F34" s="5">
        <v>17142.646856506293</v>
      </c>
      <c r="G34" s="5">
        <v>44399.378920605835</v>
      </c>
    </row>
    <row r="35" spans="2:14" x14ac:dyDescent="0.25">
      <c r="B35" s="1" t="s">
        <v>1</v>
      </c>
      <c r="C35" s="6" t="s">
        <v>15</v>
      </c>
      <c r="D35" s="5">
        <v>0</v>
      </c>
      <c r="E35" s="5">
        <v>40029</v>
      </c>
      <c r="F35" s="5">
        <v>0</v>
      </c>
      <c r="G35" s="5">
        <v>97632</v>
      </c>
    </row>
    <row r="36" spans="2:14" x14ac:dyDescent="0.25">
      <c r="B36" s="1" t="s">
        <v>1</v>
      </c>
      <c r="C36" s="1" t="s">
        <v>7</v>
      </c>
      <c r="D36" s="5">
        <v>48</v>
      </c>
      <c r="E36" s="5">
        <v>2</v>
      </c>
      <c r="F36" s="5">
        <v>117.9866640525829</v>
      </c>
      <c r="G36" s="5">
        <v>3.9445293127306251</v>
      </c>
      <c r="K36" s="12"/>
    </row>
    <row r="37" spans="2:14" x14ac:dyDescent="0.25">
      <c r="B37" s="1" t="s">
        <v>1</v>
      </c>
      <c r="C37" s="1" t="s">
        <v>12</v>
      </c>
      <c r="D37" s="5">
        <v>5301</v>
      </c>
      <c r="E37" s="5">
        <v>2746</v>
      </c>
      <c r="F37" s="5">
        <v>8939.875898743303</v>
      </c>
      <c r="G37" s="5">
        <v>5785.4233002306673</v>
      </c>
      <c r="K37" s="12"/>
      <c r="L37" s="37"/>
    </row>
    <row r="38" spans="2:14" s="7" customFormat="1" x14ac:dyDescent="0.25">
      <c r="B38" s="8" t="s">
        <v>1</v>
      </c>
      <c r="C38" s="8" t="s">
        <v>37</v>
      </c>
      <c r="D38" s="9">
        <f>SUM(D25:D37)</f>
        <v>126398</v>
      </c>
      <c r="E38" s="9">
        <f>SUM(E25:E37)</f>
        <v>4856063</v>
      </c>
      <c r="F38" s="9">
        <f>SUM(F25:F37)</f>
        <v>126012.9131573065</v>
      </c>
      <c r="G38" s="9">
        <f>SUM(G25:G37)</f>
        <v>6158405.3595690141</v>
      </c>
      <c r="H38"/>
      <c r="I38"/>
      <c r="L38"/>
      <c r="M38"/>
      <c r="N38"/>
    </row>
    <row r="39" spans="2:14" x14ac:dyDescent="0.25">
      <c r="B39" s="1" t="s">
        <v>14</v>
      </c>
      <c r="C39" s="6" t="s">
        <v>15</v>
      </c>
      <c r="D39" s="5">
        <v>0</v>
      </c>
      <c r="E39" s="5">
        <v>2866814</v>
      </c>
      <c r="F39" s="5">
        <v>0</v>
      </c>
      <c r="G39" s="5">
        <v>1949741.275748</v>
      </c>
    </row>
    <row r="40" spans="2:14" x14ac:dyDescent="0.25">
      <c r="B40" s="1" t="s">
        <v>14</v>
      </c>
      <c r="C40" s="1" t="s">
        <v>5</v>
      </c>
      <c r="D40" s="5">
        <v>125</v>
      </c>
      <c r="E40" s="5">
        <v>1972</v>
      </c>
      <c r="F40" s="5">
        <v>37.328547100000002</v>
      </c>
      <c r="G40" s="5">
        <v>16686.19961</v>
      </c>
    </row>
    <row r="41" spans="2:14" x14ac:dyDescent="0.25">
      <c r="B41" s="1" t="s">
        <v>14</v>
      </c>
      <c r="C41" s="1" t="s">
        <v>6</v>
      </c>
      <c r="D41" s="5">
        <v>543</v>
      </c>
      <c r="E41" s="5">
        <v>54</v>
      </c>
      <c r="F41" s="5">
        <v>4243.5254447999996</v>
      </c>
      <c r="G41" s="5">
        <v>182.57682789999998</v>
      </c>
    </row>
    <row r="42" spans="2:14" x14ac:dyDescent="0.25">
      <c r="B42" s="1" t="s">
        <v>14</v>
      </c>
      <c r="C42" s="1" t="s">
        <v>11</v>
      </c>
      <c r="D42" s="5">
        <v>782</v>
      </c>
      <c r="E42" s="5">
        <v>56</v>
      </c>
      <c r="F42" s="5">
        <v>489.76118999999994</v>
      </c>
      <c r="G42" s="5">
        <v>124.60369999999999</v>
      </c>
    </row>
    <row r="43" spans="2:14" x14ac:dyDescent="0.25">
      <c r="B43" s="1" t="s">
        <v>14</v>
      </c>
      <c r="C43" s="1" t="s">
        <v>84</v>
      </c>
      <c r="D43" s="5">
        <v>961</v>
      </c>
      <c r="E43" s="5">
        <v>195147</v>
      </c>
      <c r="F43" s="5">
        <v>1217.94084805685</v>
      </c>
      <c r="G43" s="5">
        <v>246710.215024078</v>
      </c>
    </row>
    <row r="44" spans="2:14" x14ac:dyDescent="0.25">
      <c r="B44" s="1" t="s">
        <v>14</v>
      </c>
      <c r="C44" s="1" t="s">
        <v>9</v>
      </c>
      <c r="D44" s="5">
        <v>7033</v>
      </c>
      <c r="E44" s="5">
        <v>891</v>
      </c>
      <c r="F44" s="5">
        <v>1136.3800000000001</v>
      </c>
      <c r="G44" s="5">
        <v>36.83</v>
      </c>
    </row>
    <row r="45" spans="2:14" x14ac:dyDescent="0.25">
      <c r="B45" s="1" t="s">
        <v>14</v>
      </c>
      <c r="C45" s="1" t="s">
        <v>10</v>
      </c>
      <c r="D45" s="5">
        <v>3686</v>
      </c>
      <c r="E45" s="5">
        <v>809</v>
      </c>
      <c r="F45" s="5">
        <v>2769.8210710000003</v>
      </c>
      <c r="G45" s="5">
        <v>148.62152098999999</v>
      </c>
    </row>
    <row r="46" spans="2:14" x14ac:dyDescent="0.25">
      <c r="B46" s="1" t="s">
        <v>14</v>
      </c>
      <c r="C46" s="1" t="s">
        <v>16</v>
      </c>
      <c r="D46" s="5">
        <v>86</v>
      </c>
      <c r="E46" s="5">
        <v>10</v>
      </c>
      <c r="F46" s="5">
        <v>105.60000000000001</v>
      </c>
      <c r="G46" s="5">
        <v>13.200000000000001</v>
      </c>
    </row>
    <row r="47" spans="2:14" x14ac:dyDescent="0.25">
      <c r="B47" s="1" t="s">
        <v>14</v>
      </c>
      <c r="C47" s="1" t="s">
        <v>13</v>
      </c>
      <c r="D47" s="5">
        <v>12718</v>
      </c>
      <c r="E47" s="5">
        <v>3226165</v>
      </c>
      <c r="F47" s="5">
        <v>9209.2999999999993</v>
      </c>
      <c r="G47" s="5">
        <v>2339343.0579425702</v>
      </c>
    </row>
    <row r="48" spans="2:14" x14ac:dyDescent="0.25">
      <c r="B48" s="8" t="s">
        <v>14</v>
      </c>
      <c r="C48" s="8" t="s">
        <v>37</v>
      </c>
      <c r="D48" s="9">
        <f>SUM(D39:D47)</f>
        <v>25934</v>
      </c>
      <c r="E48" s="9">
        <f t="shared" ref="E48" si="2">SUM(E39:E47)</f>
        <v>6291918</v>
      </c>
      <c r="F48" s="9">
        <f>SUM(F39:F47)</f>
        <v>19209.657100956851</v>
      </c>
      <c r="G48" s="9">
        <f t="shared" ref="G48" si="3">SUM(G39:G47)</f>
        <v>4552986.5803735387</v>
      </c>
    </row>
    <row r="49" spans="2:7" x14ac:dyDescent="0.25">
      <c r="B49" s="1" t="s">
        <v>17</v>
      </c>
      <c r="C49" s="1" t="s">
        <v>16</v>
      </c>
      <c r="D49" s="5">
        <v>414</v>
      </c>
      <c r="E49" s="5">
        <v>13</v>
      </c>
      <c r="F49" s="5">
        <v>135.0025316455696</v>
      </c>
      <c r="G49" s="5">
        <v>3.7848101265822787</v>
      </c>
    </row>
    <row r="50" spans="2:7" x14ac:dyDescent="0.25">
      <c r="B50" s="1" t="s">
        <v>17</v>
      </c>
      <c r="C50" s="1" t="s">
        <v>9</v>
      </c>
      <c r="D50" s="5">
        <v>1796</v>
      </c>
      <c r="E50" s="5">
        <v>45</v>
      </c>
      <c r="F50" s="5">
        <v>2331.1080386873418</v>
      </c>
      <c r="G50" s="5">
        <v>50.518987341772146</v>
      </c>
    </row>
    <row r="51" spans="2:7" x14ac:dyDescent="0.25">
      <c r="B51" s="1" t="s">
        <v>17</v>
      </c>
      <c r="C51" s="1" t="s">
        <v>10</v>
      </c>
      <c r="D51" s="5">
        <v>5007</v>
      </c>
      <c r="E51" s="5">
        <v>136</v>
      </c>
      <c r="F51" s="5">
        <v>1578.7027550886078</v>
      </c>
      <c r="G51" s="5">
        <v>30.936708860759499</v>
      </c>
    </row>
    <row r="52" spans="2:7" x14ac:dyDescent="0.25">
      <c r="B52" s="1" t="s">
        <v>17</v>
      </c>
      <c r="C52" s="1" t="s">
        <v>84</v>
      </c>
      <c r="D52" s="5">
        <v>0</v>
      </c>
      <c r="E52" s="5">
        <v>0</v>
      </c>
      <c r="F52" s="5">
        <v>1.3</v>
      </c>
      <c r="G52" s="5">
        <v>386.54430379746833</v>
      </c>
    </row>
    <row r="53" spans="2:7" x14ac:dyDescent="0.25">
      <c r="B53" s="1" t="s">
        <v>17</v>
      </c>
      <c r="C53" s="1" t="s">
        <v>6</v>
      </c>
      <c r="D53" s="5">
        <v>4034</v>
      </c>
      <c r="E53" s="5">
        <v>176</v>
      </c>
      <c r="F53" s="5">
        <v>1605.0721518987341</v>
      </c>
      <c r="G53" s="5">
        <v>46.075949367088619</v>
      </c>
    </row>
    <row r="54" spans="2:7" x14ac:dyDescent="0.25">
      <c r="B54" s="1" t="s">
        <v>17</v>
      </c>
      <c r="C54" s="1" t="s">
        <v>11</v>
      </c>
      <c r="D54" s="5">
        <v>832</v>
      </c>
      <c r="E54" s="5">
        <v>26</v>
      </c>
      <c r="F54" s="5">
        <v>247.03291139240508</v>
      </c>
      <c r="G54" s="5">
        <v>7.4050632911392409</v>
      </c>
    </row>
    <row r="55" spans="2:7" x14ac:dyDescent="0.25">
      <c r="B55" s="1" t="s">
        <v>17</v>
      </c>
      <c r="C55" s="1" t="s">
        <v>18</v>
      </c>
      <c r="D55" s="5">
        <v>865</v>
      </c>
      <c r="E55" s="5">
        <v>18</v>
      </c>
      <c r="F55" s="5">
        <v>184.81392405063292</v>
      </c>
      <c r="G55" s="5">
        <v>5.4303797468354436</v>
      </c>
    </row>
    <row r="56" spans="2:7" x14ac:dyDescent="0.25">
      <c r="B56" s="1" t="s">
        <v>17</v>
      </c>
      <c r="C56" s="1" t="s">
        <v>13</v>
      </c>
      <c r="D56" s="5">
        <v>2102</v>
      </c>
      <c r="E56" s="5">
        <v>647113</v>
      </c>
      <c r="F56" s="5">
        <v>1910.8386124516414</v>
      </c>
      <c r="G56" s="5">
        <v>588284.6105102282</v>
      </c>
    </row>
    <row r="57" spans="2:7" x14ac:dyDescent="0.25">
      <c r="B57" s="1" t="s">
        <v>17</v>
      </c>
      <c r="C57" s="1" t="s">
        <v>7</v>
      </c>
      <c r="D57" s="5">
        <v>6181</v>
      </c>
      <c r="E57" s="5">
        <v>185</v>
      </c>
      <c r="F57" s="5">
        <v>3641.5993296408078</v>
      </c>
      <c r="G57" s="5">
        <v>105.023661948485</v>
      </c>
    </row>
    <row r="58" spans="2:7" x14ac:dyDescent="0.25">
      <c r="B58" s="1" t="s">
        <v>17</v>
      </c>
      <c r="C58" s="1" t="s">
        <v>12</v>
      </c>
      <c r="D58" s="5">
        <v>70</v>
      </c>
      <c r="E58" s="5">
        <v>2</v>
      </c>
      <c r="F58" s="5">
        <v>69.683700000000002</v>
      </c>
      <c r="G58" s="5">
        <v>1.9178999999999999</v>
      </c>
    </row>
    <row r="59" spans="2:7" x14ac:dyDescent="0.25">
      <c r="B59" s="8" t="s">
        <v>17</v>
      </c>
      <c r="C59" s="8" t="s">
        <v>37</v>
      </c>
      <c r="D59" s="9">
        <f>SUM(D49:D58)</f>
        <v>21301</v>
      </c>
      <c r="E59" s="9">
        <f>SUM(E49:E58)</f>
        <v>647714</v>
      </c>
      <c r="F59" s="9">
        <f>SUM(F49:F58)</f>
        <v>11705.153954855739</v>
      </c>
      <c r="G59" s="9">
        <f>SUM(G49:G58)</f>
        <v>588922.2482747084</v>
      </c>
    </row>
    <row r="60" spans="2:7" x14ac:dyDescent="0.25">
      <c r="B60" s="1" t="s">
        <v>24</v>
      </c>
      <c r="C60" s="1" t="s">
        <v>5</v>
      </c>
      <c r="D60" s="5">
        <v>26</v>
      </c>
      <c r="E60" s="5">
        <v>0.8</v>
      </c>
      <c r="F60" s="5">
        <v>26</v>
      </c>
      <c r="G60" s="5">
        <v>0.8</v>
      </c>
    </row>
    <row r="61" spans="2:7" x14ac:dyDescent="0.25">
      <c r="B61" s="1" t="s">
        <v>24</v>
      </c>
      <c r="C61" s="1" t="s">
        <v>6</v>
      </c>
      <c r="D61" s="5">
        <v>168</v>
      </c>
      <c r="E61" s="5">
        <v>5</v>
      </c>
      <c r="F61" s="5">
        <v>168</v>
      </c>
      <c r="G61" s="5">
        <v>5</v>
      </c>
    </row>
    <row r="62" spans="2:7" x14ac:dyDescent="0.25">
      <c r="B62" s="1" t="s">
        <v>24</v>
      </c>
      <c r="C62" s="1" t="s">
        <v>11</v>
      </c>
      <c r="D62" s="5">
        <v>142</v>
      </c>
      <c r="E62" s="5">
        <v>4.2</v>
      </c>
      <c r="F62" s="5">
        <v>142</v>
      </c>
      <c r="G62" s="5">
        <v>4.2</v>
      </c>
    </row>
    <row r="63" spans="2:7" x14ac:dyDescent="0.25">
      <c r="B63" s="1" t="s">
        <v>24</v>
      </c>
      <c r="C63" s="1" t="s">
        <v>84</v>
      </c>
      <c r="D63" s="5">
        <v>6.6</v>
      </c>
      <c r="E63" s="5">
        <v>696</v>
      </c>
      <c r="F63" s="5">
        <v>6.6</v>
      </c>
      <c r="G63" s="5">
        <v>696</v>
      </c>
    </row>
    <row r="64" spans="2:7" x14ac:dyDescent="0.25">
      <c r="B64" s="1" t="s">
        <v>24</v>
      </c>
      <c r="C64" s="1" t="s">
        <v>26</v>
      </c>
      <c r="D64" s="5">
        <v>438</v>
      </c>
      <c r="E64" s="5">
        <v>12.8</v>
      </c>
      <c r="F64" s="5">
        <v>438</v>
      </c>
      <c r="G64" s="5">
        <v>12.8</v>
      </c>
    </row>
    <row r="65" spans="2:7" x14ac:dyDescent="0.25">
      <c r="B65" s="1" t="s">
        <v>24</v>
      </c>
      <c r="C65" s="1" t="s">
        <v>16</v>
      </c>
      <c r="D65" s="5">
        <v>100</v>
      </c>
      <c r="E65" s="5">
        <v>3.4</v>
      </c>
      <c r="F65" s="5">
        <v>100</v>
      </c>
      <c r="G65" s="5">
        <v>3.4</v>
      </c>
    </row>
    <row r="66" spans="2:7" x14ac:dyDescent="0.25">
      <c r="B66" s="1" t="s">
        <v>24</v>
      </c>
      <c r="C66" s="1" t="s">
        <v>10</v>
      </c>
      <c r="D66" s="5">
        <v>598</v>
      </c>
      <c r="E66" s="5">
        <v>17.600000000000001</v>
      </c>
      <c r="F66" s="5">
        <v>598</v>
      </c>
      <c r="G66" s="5">
        <v>17.600000000000001</v>
      </c>
    </row>
    <row r="67" spans="2:7" x14ac:dyDescent="0.25">
      <c r="B67" s="1" t="s">
        <v>24</v>
      </c>
      <c r="C67" s="1" t="s">
        <v>25</v>
      </c>
      <c r="D67" s="5">
        <v>66</v>
      </c>
      <c r="E67" s="5">
        <v>2</v>
      </c>
      <c r="F67" s="5">
        <v>66</v>
      </c>
      <c r="G67" s="5">
        <v>2</v>
      </c>
    </row>
    <row r="68" spans="2:7" x14ac:dyDescent="0.25">
      <c r="B68" s="1" t="s">
        <v>24</v>
      </c>
      <c r="C68" s="1" t="s">
        <v>13</v>
      </c>
      <c r="D68" s="5">
        <v>132</v>
      </c>
      <c r="E68" s="5">
        <v>39600</v>
      </c>
      <c r="F68" s="5">
        <v>132</v>
      </c>
      <c r="G68" s="5">
        <v>39600</v>
      </c>
    </row>
    <row r="69" spans="2:7" x14ac:dyDescent="0.25">
      <c r="B69" s="8" t="s">
        <v>24</v>
      </c>
      <c r="C69" s="8" t="s">
        <v>37</v>
      </c>
      <c r="D69" s="9">
        <f t="shared" ref="D69:E69" si="4">SUM(D60:D68)</f>
        <v>1676.6</v>
      </c>
      <c r="E69" s="9">
        <f t="shared" si="4"/>
        <v>40341.800000000003</v>
      </c>
      <c r="F69" s="9">
        <v>1676.6</v>
      </c>
      <c r="G69" s="9">
        <v>40341.800000000003</v>
      </c>
    </row>
  </sheetData>
  <autoFilter ref="B9:G69" xr:uid="{D672C64A-E752-4DEB-807C-3BA80BCECDB6}"/>
  <mergeCells count="4">
    <mergeCell ref="J1:N1"/>
    <mergeCell ref="F8:G8"/>
    <mergeCell ref="D1:H1"/>
    <mergeCell ref="D8:E8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E48A4-EF63-4517-9D34-899E450B500D}">
  <dimension ref="B1:N37"/>
  <sheetViews>
    <sheetView tabSelected="1" zoomScaleNormal="100" workbookViewId="0">
      <selection activeCell="G25" sqref="G25"/>
    </sheetView>
  </sheetViews>
  <sheetFormatPr defaultRowHeight="15" x14ac:dyDescent="0.25"/>
  <cols>
    <col min="1" max="1" width="2.42578125" customWidth="1"/>
    <col min="2" max="2" width="21.140625" bestFit="1" customWidth="1"/>
    <col min="3" max="3" width="11.42578125" customWidth="1"/>
    <col min="4" max="4" width="11.140625" bestFit="1" customWidth="1"/>
    <col min="5" max="5" width="13.140625" customWidth="1"/>
    <col min="6" max="7" width="12.42578125" bestFit="1" customWidth="1"/>
    <col min="8" max="8" width="2.42578125" customWidth="1"/>
    <col min="9" max="9" width="10.7109375" customWidth="1"/>
    <col min="10" max="10" width="14.5703125" customWidth="1"/>
    <col min="11" max="11" width="13.140625" customWidth="1"/>
    <col min="12" max="12" width="14.85546875" customWidth="1"/>
    <col min="13" max="13" width="13.140625" customWidth="1"/>
    <col min="15" max="15" width="6.85546875" customWidth="1"/>
    <col min="16" max="16" width="10.85546875" customWidth="1"/>
    <col min="17" max="17" width="10.85546875" bestFit="1" customWidth="1"/>
  </cols>
  <sheetData>
    <row r="1" spans="2:14" x14ac:dyDescent="0.25">
      <c r="C1" s="78" t="s">
        <v>41</v>
      </c>
      <c r="D1" s="78"/>
      <c r="E1" s="78"/>
      <c r="F1" s="78"/>
      <c r="G1" s="78"/>
      <c r="I1" s="75" t="s">
        <v>42</v>
      </c>
      <c r="J1" s="75"/>
      <c r="K1" s="75"/>
      <c r="L1" s="75"/>
      <c r="M1" s="75"/>
    </row>
    <row r="2" spans="2:14" ht="33.75" customHeight="1" x14ac:dyDescent="0.25">
      <c r="C2" s="2" t="s">
        <v>28</v>
      </c>
      <c r="D2" s="2" t="s">
        <v>29</v>
      </c>
      <c r="E2" s="2" t="s">
        <v>30</v>
      </c>
      <c r="F2" s="2" t="s">
        <v>31</v>
      </c>
      <c r="G2" s="2" t="s">
        <v>32</v>
      </c>
      <c r="I2" s="20" t="s">
        <v>28</v>
      </c>
      <c r="J2" s="20" t="s">
        <v>29</v>
      </c>
      <c r="K2" s="20" t="s">
        <v>30</v>
      </c>
      <c r="L2" s="20" t="s">
        <v>31</v>
      </c>
      <c r="M2" s="20" t="s">
        <v>32</v>
      </c>
    </row>
    <row r="3" spans="2:14" ht="45" x14ac:dyDescent="0.25">
      <c r="B3" s="34" t="s">
        <v>33</v>
      </c>
      <c r="C3" s="67">
        <v>791808.6</v>
      </c>
      <c r="D3" s="67">
        <v>3410220.8000000007</v>
      </c>
      <c r="E3" s="68">
        <f>C3*27/1000000</f>
        <v>21.378832199999998</v>
      </c>
      <c r="F3" s="69">
        <f>D3/1000000</f>
        <v>3.4102208000000007</v>
      </c>
      <c r="G3" s="70">
        <f>E3+F3</f>
        <v>24.789052999999999</v>
      </c>
      <c r="H3" s="71"/>
      <c r="I3" s="67">
        <v>469796.26908149663</v>
      </c>
      <c r="J3" s="67">
        <v>4999626.1828862745</v>
      </c>
      <c r="K3" s="68">
        <f>I3*27/1000000</f>
        <v>12.68449926520041</v>
      </c>
      <c r="L3" s="69">
        <f>J3/1000000</f>
        <v>4.9996261828862743</v>
      </c>
      <c r="M3" s="70">
        <f>K3+L3</f>
        <v>17.684125448086682</v>
      </c>
    </row>
    <row r="4" spans="2:14" x14ac:dyDescent="0.25">
      <c r="B4" s="1" t="s">
        <v>34</v>
      </c>
      <c r="C4" s="5">
        <v>65975</v>
      </c>
      <c r="D4" s="5">
        <v>11387180</v>
      </c>
      <c r="E4" s="10">
        <f>C4*27/1000000</f>
        <v>1.781325</v>
      </c>
      <c r="F4" s="11">
        <f>D4/1000000</f>
        <v>11.387180000000001</v>
      </c>
      <c r="G4" s="16">
        <f>E4+F4</f>
        <v>13.168505000000001</v>
      </c>
      <c r="I4" s="5">
        <v>76631.891599672876</v>
      </c>
      <c r="J4" s="5">
        <v>13177750.085149994</v>
      </c>
      <c r="K4" s="10">
        <f>I4*27/1000000</f>
        <v>2.0690610731911674</v>
      </c>
      <c r="L4" s="11">
        <f>J4/1000000</f>
        <v>13.177750085149993</v>
      </c>
      <c r="M4" s="16">
        <f>K4+L4</f>
        <v>15.24681115834116</v>
      </c>
    </row>
    <row r="5" spans="2:14" x14ac:dyDescent="0.25">
      <c r="B5" s="14" t="s">
        <v>27</v>
      </c>
      <c r="C5" s="15">
        <f t="shared" ref="C5:G5" si="0">C3+C4</f>
        <v>857783.6</v>
      </c>
      <c r="D5" s="15">
        <f t="shared" si="0"/>
        <v>14797400.800000001</v>
      </c>
      <c r="E5" s="16">
        <f t="shared" si="0"/>
        <v>23.160157199999997</v>
      </c>
      <c r="F5" s="16">
        <f t="shared" si="0"/>
        <v>14.797400800000002</v>
      </c>
      <c r="G5" s="16">
        <f t="shared" si="0"/>
        <v>37.957557999999999</v>
      </c>
      <c r="I5" s="15">
        <f t="shared" ref="I5:M5" si="1">I3+I4</f>
        <v>546428.16068116948</v>
      </c>
      <c r="J5" s="15">
        <f t="shared" si="1"/>
        <v>18177376.268036269</v>
      </c>
      <c r="K5" s="16">
        <f t="shared" si="1"/>
        <v>14.753560338391576</v>
      </c>
      <c r="L5" s="16">
        <f t="shared" si="1"/>
        <v>18.177376268036269</v>
      </c>
      <c r="M5" s="16">
        <f t="shared" si="1"/>
        <v>32.930936606427842</v>
      </c>
    </row>
    <row r="6" spans="2:14" x14ac:dyDescent="0.25">
      <c r="C6" s="12"/>
      <c r="D6" s="12"/>
      <c r="E6" s="13"/>
      <c r="F6" s="13"/>
      <c r="G6" s="13"/>
      <c r="I6" s="17">
        <f>(I5-C5)/C5</f>
        <v>-0.36297667537457057</v>
      </c>
      <c r="J6" s="17">
        <f>(J5-D5)/D5</f>
        <v>0.22841683574836114</v>
      </c>
      <c r="K6" s="18"/>
      <c r="L6" s="18"/>
      <c r="M6" s="17">
        <f>(M5-G5)/G5</f>
        <v>-0.13242741784316464</v>
      </c>
      <c r="N6" s="19" t="s">
        <v>43</v>
      </c>
    </row>
    <row r="7" spans="2:14" x14ac:dyDescent="0.25">
      <c r="C7" s="12"/>
      <c r="D7" s="12"/>
      <c r="E7" s="13"/>
      <c r="F7" s="13"/>
      <c r="G7" s="13"/>
      <c r="H7" s="60"/>
      <c r="I7" s="61"/>
      <c r="J7" s="61"/>
      <c r="K7" s="18"/>
      <c r="L7" s="18"/>
      <c r="M7" s="61"/>
    </row>
    <row r="9" spans="2:14" x14ac:dyDescent="0.25">
      <c r="C9" s="64" t="s">
        <v>57</v>
      </c>
      <c r="D9" s="65"/>
    </row>
    <row r="10" spans="2:14" ht="26.25" x14ac:dyDescent="0.25">
      <c r="C10" s="66" t="s">
        <v>55</v>
      </c>
      <c r="D10" s="66" t="s">
        <v>56</v>
      </c>
    </row>
    <row r="11" spans="2:14" x14ac:dyDescent="0.25">
      <c r="C11" s="11">
        <v>9.92</v>
      </c>
      <c r="D11" s="11">
        <v>32.74</v>
      </c>
    </row>
    <row r="12" spans="2:14" x14ac:dyDescent="0.25">
      <c r="C12" s="11">
        <v>8.91</v>
      </c>
      <c r="D12" s="11">
        <v>27.64</v>
      </c>
    </row>
    <row r="13" spans="2:14" x14ac:dyDescent="0.25">
      <c r="C13" s="16">
        <f t="shared" ref="C13" si="2">C11+C12</f>
        <v>18.829999999999998</v>
      </c>
      <c r="D13" s="16">
        <v>60.4</v>
      </c>
    </row>
    <row r="14" spans="2:14" x14ac:dyDescent="0.25">
      <c r="C14" s="62">
        <f>(C13-G5)/G5</f>
        <v>-0.50391961463906609</v>
      </c>
      <c r="D14" s="62">
        <f>(D13-M5)/M5</f>
        <v>0.83414157701820202</v>
      </c>
      <c r="E14" s="63" t="s">
        <v>81</v>
      </c>
    </row>
    <row r="17" spans="2:14" x14ac:dyDescent="0.25">
      <c r="C17" s="35" t="s">
        <v>44</v>
      </c>
      <c r="D17" s="36"/>
      <c r="E17" s="36"/>
      <c r="F17" s="36"/>
      <c r="G17" s="36"/>
    </row>
    <row r="18" spans="2:14" ht="30" x14ac:dyDescent="0.25">
      <c r="C18" s="25" t="s">
        <v>28</v>
      </c>
      <c r="D18" s="25" t="s">
        <v>29</v>
      </c>
      <c r="E18" s="25" t="s">
        <v>30</v>
      </c>
      <c r="F18" s="25" t="s">
        <v>31</v>
      </c>
      <c r="G18" s="25" t="s">
        <v>32</v>
      </c>
    </row>
    <row r="19" spans="2:14" x14ac:dyDescent="0.25">
      <c r="C19" s="22">
        <v>705063</v>
      </c>
      <c r="D19" s="22">
        <v>20203936</v>
      </c>
      <c r="E19" s="23">
        <f>C19*27/1000000</f>
        <v>19.036701000000001</v>
      </c>
      <c r="F19" s="24">
        <f>D19/1000000</f>
        <v>20.203935999999999</v>
      </c>
      <c r="G19" s="16">
        <f>E19+F19</f>
        <v>39.240637</v>
      </c>
    </row>
    <row r="23" spans="2:14" s="7" customFormat="1" x14ac:dyDescent="0.25">
      <c r="B23"/>
      <c r="C23"/>
      <c r="D23"/>
      <c r="E23"/>
      <c r="F23"/>
      <c r="G23"/>
      <c r="H23"/>
      <c r="N23"/>
    </row>
    <row r="35" spans="2:13" x14ac:dyDescent="0.25">
      <c r="J35" s="12"/>
    </row>
    <row r="36" spans="2:13" x14ac:dyDescent="0.25">
      <c r="J36" s="12"/>
      <c r="K36" s="37"/>
    </row>
    <row r="37" spans="2:13" s="7" customFormat="1" x14ac:dyDescent="0.25">
      <c r="B37"/>
      <c r="C37"/>
      <c r="D37"/>
      <c r="E37"/>
      <c r="F37"/>
      <c r="G37"/>
      <c r="H37"/>
      <c r="K37"/>
      <c r="L37"/>
      <c r="M37"/>
    </row>
  </sheetData>
  <mergeCells count="2">
    <mergeCell ref="C1:G1"/>
    <mergeCell ref="I1:M1"/>
  </mergeCells>
  <pageMargins left="0.7" right="0.7" top="0.75" bottom="0.75" header="0.3" footer="0.3"/>
  <pageSetup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05C52-02B2-4BA9-96D3-0EC21CA4ECB3}">
  <dimension ref="A1:BB85"/>
  <sheetViews>
    <sheetView topLeftCell="A28" zoomScaleNormal="100" workbookViewId="0">
      <selection activeCell="E35" sqref="E35:E38"/>
    </sheetView>
  </sheetViews>
  <sheetFormatPr defaultRowHeight="15" x14ac:dyDescent="0.25"/>
  <cols>
    <col min="1" max="1" width="33.5703125" bestFit="1" customWidth="1"/>
    <col min="2" max="2" width="11" bestFit="1" customWidth="1"/>
    <col min="3" max="3" width="11.140625" bestFit="1" customWidth="1"/>
    <col min="4" max="4" width="15.7109375" customWidth="1"/>
    <col min="5" max="7" width="5.7109375" customWidth="1"/>
    <col min="8" max="8" width="6.42578125" customWidth="1"/>
    <col min="9" max="9" width="23.42578125" bestFit="1" customWidth="1"/>
    <col min="10" max="10" width="17.85546875" bestFit="1" customWidth="1"/>
    <col min="11" max="11" width="11.140625" bestFit="1" customWidth="1"/>
    <col min="12" max="12" width="15.42578125" customWidth="1"/>
    <col min="14" max="14" width="28.5703125" bestFit="1" customWidth="1"/>
    <col min="15" max="15" width="11" bestFit="1" customWidth="1"/>
    <col min="16" max="16" width="11.140625" bestFit="1" customWidth="1"/>
    <col min="17" max="17" width="13.7109375" customWidth="1"/>
    <col min="18" max="20" width="6.28515625" customWidth="1"/>
    <col min="22" max="22" width="28.5703125" bestFit="1" customWidth="1"/>
    <col min="23" max="23" width="11" bestFit="1" customWidth="1"/>
    <col min="24" max="24" width="11.140625" bestFit="1" customWidth="1"/>
    <col min="25" max="25" width="14.7109375" customWidth="1"/>
    <col min="26" max="28" width="6.28515625" customWidth="1"/>
    <col min="30" max="30" width="25.28515625" bestFit="1" customWidth="1"/>
    <col min="31" max="31" width="12.7109375" bestFit="1" customWidth="1"/>
    <col min="32" max="32" width="11.140625" bestFit="1" customWidth="1"/>
    <col min="33" max="33" width="15.5703125" customWidth="1"/>
    <col min="34" max="36" width="6.28515625" customWidth="1"/>
    <col min="38" max="38" width="25.7109375" bestFit="1" customWidth="1"/>
    <col min="39" max="39" width="14.85546875" bestFit="1" customWidth="1"/>
    <col min="40" max="40" width="11.140625" bestFit="1" customWidth="1"/>
    <col min="41" max="41" width="15.28515625" customWidth="1"/>
    <col min="42" max="44" width="6.28515625" customWidth="1"/>
    <col min="46" max="46" width="33.5703125" bestFit="1" customWidth="1"/>
    <col min="47" max="47" width="25.7109375" bestFit="1" customWidth="1"/>
    <col min="48" max="48" width="11.140625" bestFit="1" customWidth="1"/>
    <col min="49" max="49" width="15.28515625" customWidth="1"/>
    <col min="50" max="52" width="6.28515625" customWidth="1"/>
  </cols>
  <sheetData>
    <row r="1" spans="1:54" ht="18.75" x14ac:dyDescent="0.3">
      <c r="A1" s="72" t="s">
        <v>82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</row>
    <row r="2" spans="1:54" s="53" customFormat="1" ht="15.75" x14ac:dyDescent="0.25"/>
    <row r="3" spans="1:54" s="53" customFormat="1" ht="15.75" x14ac:dyDescent="0.25">
      <c r="A3" s="52" t="s">
        <v>73</v>
      </c>
      <c r="I3" s="52" t="s">
        <v>71</v>
      </c>
      <c r="N3" s="52" t="s">
        <v>74</v>
      </c>
      <c r="V3" s="52" t="s">
        <v>75</v>
      </c>
      <c r="AD3" s="52" t="s">
        <v>76</v>
      </c>
      <c r="AL3" s="52" t="s">
        <v>77</v>
      </c>
      <c r="AT3" s="52" t="s">
        <v>80</v>
      </c>
    </row>
    <row r="4" spans="1:54" s="53" customFormat="1" ht="33" x14ac:dyDescent="0.25">
      <c r="A4" s="42" t="s">
        <v>0</v>
      </c>
      <c r="B4" s="42" t="s">
        <v>64</v>
      </c>
      <c r="C4" s="42" t="s">
        <v>65</v>
      </c>
      <c r="D4" s="42" t="s">
        <v>66</v>
      </c>
      <c r="I4" s="41" t="s">
        <v>72</v>
      </c>
      <c r="J4" s="42" t="s">
        <v>64</v>
      </c>
      <c r="K4" s="42" t="s">
        <v>65</v>
      </c>
      <c r="L4" s="42" t="s">
        <v>66</v>
      </c>
      <c r="N4" s="42" t="s">
        <v>0</v>
      </c>
      <c r="O4" s="42" t="s">
        <v>64</v>
      </c>
      <c r="P4" s="42" t="s">
        <v>65</v>
      </c>
      <c r="Q4" s="42" t="s">
        <v>66</v>
      </c>
      <c r="V4" s="42" t="s">
        <v>0</v>
      </c>
      <c r="W4" s="42" t="s">
        <v>64</v>
      </c>
      <c r="X4" s="42" t="s">
        <v>65</v>
      </c>
      <c r="Y4" s="42" t="s">
        <v>66</v>
      </c>
      <c r="AD4" s="42" t="s">
        <v>0</v>
      </c>
      <c r="AE4" s="42" t="s">
        <v>64</v>
      </c>
      <c r="AF4" s="42" t="s">
        <v>65</v>
      </c>
      <c r="AG4" s="42" t="s">
        <v>66</v>
      </c>
      <c r="AL4" s="42" t="s">
        <v>0</v>
      </c>
      <c r="AM4" s="42" t="s">
        <v>64</v>
      </c>
      <c r="AN4" s="42" t="s">
        <v>65</v>
      </c>
      <c r="AO4" s="42" t="s">
        <v>66</v>
      </c>
      <c r="AT4" s="42" t="s">
        <v>0</v>
      </c>
      <c r="AU4" s="42" t="s">
        <v>64</v>
      </c>
      <c r="AV4" s="42" t="s">
        <v>65</v>
      </c>
      <c r="AW4" s="42" t="s">
        <v>66</v>
      </c>
    </row>
    <row r="5" spans="1:54" s="53" customFormat="1" ht="15.75" x14ac:dyDescent="0.25">
      <c r="A5" s="54" t="s">
        <v>13</v>
      </c>
      <c r="B5" s="55">
        <v>65975</v>
      </c>
      <c r="C5" s="55">
        <v>11387180</v>
      </c>
      <c r="D5" s="55">
        <v>13168505</v>
      </c>
      <c r="I5" s="43" t="s">
        <v>67</v>
      </c>
      <c r="J5" s="44">
        <f>J37</f>
        <v>682474</v>
      </c>
      <c r="K5" s="44">
        <f>K37</f>
        <v>2961364</v>
      </c>
      <c r="L5" s="44">
        <f>L37</f>
        <v>21388162</v>
      </c>
      <c r="N5" s="54" t="s">
        <v>11</v>
      </c>
      <c r="O5" s="55">
        <v>183081</v>
      </c>
      <c r="P5" s="55">
        <v>5328</v>
      </c>
      <c r="Q5" s="55">
        <f t="shared" ref="Q5:Q19" si="0">O5*27+P5</f>
        <v>4948515</v>
      </c>
      <c r="V5" s="54" t="s">
        <v>13</v>
      </c>
      <c r="W5" s="55">
        <v>42535</v>
      </c>
      <c r="X5" s="55">
        <v>4774257</v>
      </c>
      <c r="Y5" s="55">
        <v>5922702</v>
      </c>
      <c r="AD5" s="54" t="s">
        <v>13</v>
      </c>
      <c r="AE5" s="55">
        <v>12718</v>
      </c>
      <c r="AF5" s="55">
        <v>3226165</v>
      </c>
      <c r="AG5" s="55">
        <v>3569551</v>
      </c>
      <c r="AL5" s="54" t="s">
        <v>13</v>
      </c>
      <c r="AM5" s="55">
        <v>2102</v>
      </c>
      <c r="AN5" s="55">
        <v>647113</v>
      </c>
      <c r="AO5" s="55">
        <v>703867</v>
      </c>
      <c r="AT5" s="54" t="s">
        <v>13</v>
      </c>
      <c r="AU5" s="55">
        <v>132</v>
      </c>
      <c r="AV5" s="55">
        <v>39600</v>
      </c>
      <c r="AW5" s="55">
        <v>43164</v>
      </c>
    </row>
    <row r="6" spans="1:54" s="53" customFormat="1" ht="15.75" x14ac:dyDescent="0.25">
      <c r="A6" s="54" t="s">
        <v>11</v>
      </c>
      <c r="B6" s="55">
        <v>194282</v>
      </c>
      <c r="C6" s="55">
        <v>5689.2</v>
      </c>
      <c r="D6" s="55">
        <v>5251303.2</v>
      </c>
      <c r="I6" s="45" t="s">
        <v>68</v>
      </c>
      <c r="J6" s="44">
        <f t="shared" ref="J6:L7" si="1">J35</f>
        <v>126398</v>
      </c>
      <c r="K6" s="44">
        <f t="shared" si="1"/>
        <v>4856063</v>
      </c>
      <c r="L6" s="44">
        <f t="shared" si="1"/>
        <v>8268809</v>
      </c>
      <c r="N6" s="54" t="s">
        <v>16</v>
      </c>
      <c r="O6" s="55">
        <v>170867</v>
      </c>
      <c r="P6" s="55">
        <v>28711</v>
      </c>
      <c r="Q6" s="55">
        <f t="shared" si="0"/>
        <v>4642120</v>
      </c>
      <c r="V6" s="54" t="s">
        <v>10</v>
      </c>
      <c r="W6" s="55">
        <v>20784</v>
      </c>
      <c r="X6" s="55">
        <v>605</v>
      </c>
      <c r="Y6" s="55">
        <v>561773</v>
      </c>
      <c r="AD6" s="54" t="s">
        <v>15</v>
      </c>
      <c r="AE6" s="55">
        <v>0</v>
      </c>
      <c r="AF6" s="55">
        <v>2866814</v>
      </c>
      <c r="AG6" s="55">
        <v>2866814</v>
      </c>
      <c r="AL6" s="54" t="s">
        <v>7</v>
      </c>
      <c r="AM6" s="55">
        <v>6181</v>
      </c>
      <c r="AN6" s="55">
        <v>185</v>
      </c>
      <c r="AO6" s="55">
        <v>167072</v>
      </c>
      <c r="AT6" s="54" t="s">
        <v>10</v>
      </c>
      <c r="AU6" s="55">
        <v>598</v>
      </c>
      <c r="AV6" s="55">
        <v>17.600000000000001</v>
      </c>
      <c r="AW6" s="55">
        <v>16163.6</v>
      </c>
    </row>
    <row r="7" spans="1:54" s="53" customFormat="1" ht="15.75" x14ac:dyDescent="0.25">
      <c r="A7" s="54" t="s">
        <v>16</v>
      </c>
      <c r="B7" s="55">
        <v>182920</v>
      </c>
      <c r="C7" s="55">
        <v>30788.400000000001</v>
      </c>
      <c r="D7" s="55">
        <v>4969628.4000000004</v>
      </c>
      <c r="I7" s="45" t="s">
        <v>69</v>
      </c>
      <c r="J7" s="44">
        <f t="shared" si="1"/>
        <v>25934</v>
      </c>
      <c r="K7" s="44">
        <f t="shared" si="1"/>
        <v>6291918</v>
      </c>
      <c r="L7" s="44">
        <f t="shared" si="1"/>
        <v>6992136</v>
      </c>
      <c r="N7" s="54" t="s">
        <v>85</v>
      </c>
      <c r="O7" s="55">
        <v>136925</v>
      </c>
      <c r="P7" s="55">
        <v>160618</v>
      </c>
      <c r="Q7" s="55">
        <f t="shared" si="0"/>
        <v>3857593</v>
      </c>
      <c r="V7" s="54" t="s">
        <v>85</v>
      </c>
      <c r="W7" s="55">
        <v>19137</v>
      </c>
      <c r="X7" s="55">
        <v>21438</v>
      </c>
      <c r="Y7" s="55">
        <v>538137</v>
      </c>
      <c r="AD7" s="54" t="s">
        <v>84</v>
      </c>
      <c r="AE7" s="55">
        <v>961</v>
      </c>
      <c r="AF7" s="55">
        <v>195147</v>
      </c>
      <c r="AG7" s="55">
        <v>221094</v>
      </c>
      <c r="AL7" s="54" t="s">
        <v>10</v>
      </c>
      <c r="AM7" s="55">
        <v>5007</v>
      </c>
      <c r="AN7" s="55">
        <v>136</v>
      </c>
      <c r="AO7" s="55">
        <v>135325</v>
      </c>
      <c r="AT7" s="54" t="s">
        <v>26</v>
      </c>
      <c r="AU7" s="55">
        <v>438</v>
      </c>
      <c r="AV7" s="55">
        <v>12.8</v>
      </c>
      <c r="AW7" s="55">
        <v>11838.8</v>
      </c>
    </row>
    <row r="8" spans="1:54" s="53" customFormat="1" ht="15.75" x14ac:dyDescent="0.25">
      <c r="A8" s="54" t="s">
        <v>85</v>
      </c>
      <c r="B8" s="55">
        <v>156062</v>
      </c>
      <c r="C8" s="55">
        <v>182056</v>
      </c>
      <c r="D8" s="55">
        <v>4395730</v>
      </c>
      <c r="I8" s="43" t="s">
        <v>70</v>
      </c>
      <c r="J8" s="44">
        <f>J38+J39</f>
        <v>22977.599999999999</v>
      </c>
      <c r="K8" s="44">
        <f>K38+K39</f>
        <v>688055.8</v>
      </c>
      <c r="L8" s="44">
        <f>L38+L39</f>
        <v>1308451</v>
      </c>
      <c r="N8" s="54" t="s">
        <v>13</v>
      </c>
      <c r="O8" s="55">
        <v>8488</v>
      </c>
      <c r="P8" s="55">
        <v>2700045</v>
      </c>
      <c r="Q8" s="55">
        <f t="shared" si="0"/>
        <v>2929221</v>
      </c>
      <c r="V8" s="54" t="s">
        <v>16</v>
      </c>
      <c r="W8" s="55">
        <v>11453</v>
      </c>
      <c r="X8" s="55">
        <v>2051</v>
      </c>
      <c r="Y8" s="55">
        <v>311282</v>
      </c>
      <c r="AD8" s="54" t="s">
        <v>9</v>
      </c>
      <c r="AE8" s="55">
        <v>7033</v>
      </c>
      <c r="AF8" s="55">
        <v>891</v>
      </c>
      <c r="AG8" s="55">
        <v>190782</v>
      </c>
      <c r="AL8" s="54" t="s">
        <v>6</v>
      </c>
      <c r="AM8" s="55">
        <v>4034</v>
      </c>
      <c r="AN8" s="55">
        <v>176</v>
      </c>
      <c r="AO8" s="55">
        <v>109094</v>
      </c>
      <c r="AT8" s="54" t="s">
        <v>6</v>
      </c>
      <c r="AU8" s="55">
        <v>168</v>
      </c>
      <c r="AV8" s="55">
        <v>5</v>
      </c>
      <c r="AW8" s="55">
        <v>4541</v>
      </c>
    </row>
    <row r="9" spans="1:54" s="53" customFormat="1" ht="15.75" x14ac:dyDescent="0.25">
      <c r="A9" s="54" t="s">
        <v>15</v>
      </c>
      <c r="B9" s="55">
        <v>0</v>
      </c>
      <c r="C9" s="55">
        <v>2906843</v>
      </c>
      <c r="D9" s="55">
        <v>2906843</v>
      </c>
      <c r="I9" s="46" t="s">
        <v>27</v>
      </c>
      <c r="J9" s="47">
        <f>SUM(J5:J8)</f>
        <v>857783.6</v>
      </c>
      <c r="K9" s="47">
        <f>SUM(K5:K8)</f>
        <v>14797400.800000001</v>
      </c>
      <c r="L9" s="47">
        <f>SUM(L5:L8)</f>
        <v>37957558</v>
      </c>
      <c r="N9" s="54" t="s">
        <v>23</v>
      </c>
      <c r="O9" s="55">
        <v>100709</v>
      </c>
      <c r="P9" s="55">
        <v>4918</v>
      </c>
      <c r="Q9" s="55">
        <f t="shared" si="0"/>
        <v>2724061</v>
      </c>
      <c r="V9" s="54" t="s">
        <v>8</v>
      </c>
      <c r="W9" s="55">
        <v>9176</v>
      </c>
      <c r="X9" s="55">
        <v>10168</v>
      </c>
      <c r="Y9" s="55">
        <v>257920</v>
      </c>
      <c r="AD9" s="54" t="s">
        <v>10</v>
      </c>
      <c r="AE9" s="55">
        <v>3686</v>
      </c>
      <c r="AF9" s="55">
        <v>809</v>
      </c>
      <c r="AG9" s="55">
        <v>100331</v>
      </c>
      <c r="AL9" s="54" t="s">
        <v>9</v>
      </c>
      <c r="AM9" s="55">
        <v>1796</v>
      </c>
      <c r="AN9" s="55">
        <v>45</v>
      </c>
      <c r="AO9" s="55">
        <v>48537</v>
      </c>
      <c r="AT9" s="54" t="s">
        <v>11</v>
      </c>
      <c r="AU9" s="55">
        <v>142</v>
      </c>
      <c r="AV9" s="55">
        <v>4.2</v>
      </c>
      <c r="AW9" s="55">
        <v>3838.2</v>
      </c>
    </row>
    <row r="10" spans="1:54" s="53" customFormat="1" ht="15.75" x14ac:dyDescent="0.25">
      <c r="A10" s="54" t="s">
        <v>23</v>
      </c>
      <c r="B10" s="55">
        <v>100709</v>
      </c>
      <c r="C10" s="55">
        <v>4918</v>
      </c>
      <c r="D10" s="55">
        <v>2724061</v>
      </c>
      <c r="N10" s="54" t="s">
        <v>38</v>
      </c>
      <c r="O10" s="55">
        <v>50092</v>
      </c>
      <c r="P10" s="55">
        <v>31822</v>
      </c>
      <c r="Q10" s="55">
        <f t="shared" si="0"/>
        <v>1384306</v>
      </c>
      <c r="V10" s="54" t="s">
        <v>11</v>
      </c>
      <c r="W10" s="55">
        <v>9445</v>
      </c>
      <c r="X10" s="55">
        <v>275</v>
      </c>
      <c r="Y10" s="55">
        <v>255290</v>
      </c>
      <c r="AD10" s="54" t="s">
        <v>11</v>
      </c>
      <c r="AE10" s="55">
        <v>782</v>
      </c>
      <c r="AF10" s="55">
        <v>56</v>
      </c>
      <c r="AG10" s="55">
        <v>21170</v>
      </c>
      <c r="AL10" s="54" t="s">
        <v>18</v>
      </c>
      <c r="AM10" s="55">
        <v>865</v>
      </c>
      <c r="AN10" s="55">
        <v>18</v>
      </c>
      <c r="AO10" s="55">
        <v>23373</v>
      </c>
      <c r="AT10" s="54" t="s">
        <v>16</v>
      </c>
      <c r="AU10" s="55">
        <v>100</v>
      </c>
      <c r="AV10" s="55">
        <v>3.4</v>
      </c>
      <c r="AW10" s="55">
        <v>2703.4</v>
      </c>
    </row>
    <row r="11" spans="1:54" s="53" customFormat="1" ht="15.75" x14ac:dyDescent="0.25">
      <c r="A11" s="54" t="s">
        <v>38</v>
      </c>
      <c r="B11" s="55">
        <v>50092</v>
      </c>
      <c r="C11" s="55">
        <v>31822</v>
      </c>
      <c r="D11" s="55">
        <v>1384306</v>
      </c>
      <c r="N11" s="54" t="s">
        <v>8</v>
      </c>
      <c r="O11" s="55">
        <v>12327</v>
      </c>
      <c r="P11" s="55">
        <v>14219</v>
      </c>
      <c r="Q11" s="55">
        <f t="shared" si="0"/>
        <v>347048</v>
      </c>
      <c r="V11" s="54" t="s">
        <v>12</v>
      </c>
      <c r="W11" s="55">
        <v>5301</v>
      </c>
      <c r="X11" s="55">
        <v>2746</v>
      </c>
      <c r="Y11" s="55">
        <v>145873</v>
      </c>
      <c r="AD11" s="54" t="s">
        <v>6</v>
      </c>
      <c r="AE11" s="55">
        <v>543</v>
      </c>
      <c r="AF11" s="55">
        <v>54</v>
      </c>
      <c r="AG11" s="55">
        <v>14715</v>
      </c>
      <c r="AL11" s="54" t="s">
        <v>11</v>
      </c>
      <c r="AM11" s="55">
        <v>832</v>
      </c>
      <c r="AN11" s="55">
        <v>26</v>
      </c>
      <c r="AO11" s="55">
        <v>22490</v>
      </c>
      <c r="AT11" s="54" t="s">
        <v>25</v>
      </c>
      <c r="AU11" s="55">
        <v>66</v>
      </c>
      <c r="AV11" s="55">
        <v>2</v>
      </c>
      <c r="AW11" s="55">
        <v>1784</v>
      </c>
    </row>
    <row r="12" spans="1:54" s="53" customFormat="1" ht="15.75" x14ac:dyDescent="0.25">
      <c r="A12" s="54" t="s">
        <v>10</v>
      </c>
      <c r="B12" s="55">
        <v>30375</v>
      </c>
      <c r="C12" s="55">
        <v>1612.6</v>
      </c>
      <c r="D12" s="55">
        <v>821737.6</v>
      </c>
      <c r="N12" s="54" t="s">
        <v>20</v>
      </c>
      <c r="O12" s="55">
        <v>12114</v>
      </c>
      <c r="P12" s="55">
        <v>13740</v>
      </c>
      <c r="Q12" s="55">
        <f t="shared" si="0"/>
        <v>340818</v>
      </c>
      <c r="V12" s="54" t="s">
        <v>5</v>
      </c>
      <c r="W12" s="55">
        <v>3601</v>
      </c>
      <c r="X12" s="55">
        <v>3508</v>
      </c>
      <c r="Y12" s="55">
        <v>100735</v>
      </c>
      <c r="AD12" s="54" t="s">
        <v>5</v>
      </c>
      <c r="AE12" s="55">
        <v>125</v>
      </c>
      <c r="AF12" s="55">
        <v>1972</v>
      </c>
      <c r="AG12" s="55">
        <v>5347</v>
      </c>
      <c r="AL12" s="54" t="s">
        <v>16</v>
      </c>
      <c r="AM12" s="55">
        <v>414</v>
      </c>
      <c r="AN12" s="55">
        <v>13</v>
      </c>
      <c r="AO12" s="55">
        <v>11191</v>
      </c>
      <c r="AT12" s="54" t="s">
        <v>84</v>
      </c>
      <c r="AU12" s="55">
        <v>6.6</v>
      </c>
      <c r="AV12" s="55">
        <v>696</v>
      </c>
      <c r="AW12" s="55">
        <v>874.2</v>
      </c>
    </row>
    <row r="13" spans="1:54" s="53" customFormat="1" ht="15.75" x14ac:dyDescent="0.25">
      <c r="A13" s="54" t="s">
        <v>8</v>
      </c>
      <c r="B13" s="55">
        <v>21503</v>
      </c>
      <c r="C13" s="55">
        <v>24387</v>
      </c>
      <c r="D13" s="55">
        <v>604968</v>
      </c>
      <c r="N13" s="54" t="s">
        <v>19</v>
      </c>
      <c r="O13" s="55">
        <v>3517</v>
      </c>
      <c r="P13" s="55">
        <v>249</v>
      </c>
      <c r="Q13" s="55">
        <f t="shared" si="0"/>
        <v>95208</v>
      </c>
      <c r="V13" s="54" t="s">
        <v>6</v>
      </c>
      <c r="W13" s="55">
        <v>3393</v>
      </c>
      <c r="X13" s="55">
        <v>771</v>
      </c>
      <c r="Y13" s="55">
        <v>92382</v>
      </c>
      <c r="AD13" s="54" t="s">
        <v>16</v>
      </c>
      <c r="AE13" s="55">
        <v>86</v>
      </c>
      <c r="AF13" s="55">
        <v>10</v>
      </c>
      <c r="AG13" s="55">
        <v>2332</v>
      </c>
      <c r="AL13" s="54" t="s">
        <v>12</v>
      </c>
      <c r="AM13" s="55">
        <v>70</v>
      </c>
      <c r="AN13" s="55">
        <v>2</v>
      </c>
      <c r="AO13" s="55">
        <v>1892</v>
      </c>
      <c r="AT13" s="54" t="s">
        <v>5</v>
      </c>
      <c r="AU13" s="55">
        <v>26</v>
      </c>
      <c r="AV13" s="55">
        <v>0.8</v>
      </c>
      <c r="AW13" s="55">
        <v>702.8</v>
      </c>
    </row>
    <row r="14" spans="1:54" s="53" customFormat="1" ht="15.75" x14ac:dyDescent="0.25">
      <c r="A14" s="54" t="s">
        <v>20</v>
      </c>
      <c r="B14" s="55">
        <v>12114</v>
      </c>
      <c r="C14" s="55">
        <v>13740</v>
      </c>
      <c r="D14" s="55">
        <v>340818</v>
      </c>
      <c r="N14" s="54" t="s">
        <v>5</v>
      </c>
      <c r="O14" s="55">
        <v>2096</v>
      </c>
      <c r="P14" s="55">
        <v>1609</v>
      </c>
      <c r="Q14" s="55">
        <f t="shared" si="0"/>
        <v>58201</v>
      </c>
      <c r="V14" s="54" t="s">
        <v>15</v>
      </c>
      <c r="W14" s="55">
        <v>0</v>
      </c>
      <c r="X14" s="55">
        <v>40029</v>
      </c>
      <c r="Y14" s="55">
        <v>40029</v>
      </c>
      <c r="AD14" s="57" t="s">
        <v>59</v>
      </c>
      <c r="AE14" s="58">
        <f>SUM(AE5:AE13)</f>
        <v>25934</v>
      </c>
      <c r="AF14" s="58">
        <f>SUM(AF5:AF13)</f>
        <v>6291918</v>
      </c>
      <c r="AG14" s="58">
        <f>SUM(AG5:AG13)</f>
        <v>6992136</v>
      </c>
      <c r="AL14" s="57" t="s">
        <v>59</v>
      </c>
      <c r="AM14" s="58">
        <f>SUM(AM5:AM13)</f>
        <v>21301</v>
      </c>
      <c r="AN14" s="58">
        <f>SUM(AN5:AN13)</f>
        <v>647714</v>
      </c>
      <c r="AO14" s="58">
        <f>SUM(AO5:AO13)</f>
        <v>1222841</v>
      </c>
      <c r="AT14" s="57" t="s">
        <v>59</v>
      </c>
      <c r="AU14" s="58">
        <v>1676.6</v>
      </c>
      <c r="AV14" s="58">
        <v>40341.800000000003</v>
      </c>
      <c r="AW14" s="58">
        <v>85610</v>
      </c>
    </row>
    <row r="15" spans="1:54" s="53" customFormat="1" ht="15.75" x14ac:dyDescent="0.25">
      <c r="A15" s="54" t="s">
        <v>9</v>
      </c>
      <c r="B15" s="55">
        <v>9190</v>
      </c>
      <c r="C15" s="55">
        <v>947</v>
      </c>
      <c r="D15" s="55">
        <v>249077</v>
      </c>
      <c r="N15" s="54" t="s">
        <v>21</v>
      </c>
      <c r="O15" s="55">
        <v>1313</v>
      </c>
      <c r="P15" s="55">
        <v>27</v>
      </c>
      <c r="Q15" s="55">
        <f t="shared" si="0"/>
        <v>35478</v>
      </c>
      <c r="V15" s="54" t="s">
        <v>4</v>
      </c>
      <c r="W15" s="55">
        <v>1164</v>
      </c>
      <c r="X15" s="55">
        <v>202</v>
      </c>
      <c r="Y15" s="55">
        <v>31630</v>
      </c>
    </row>
    <row r="16" spans="1:54" s="53" customFormat="1" ht="15.75" x14ac:dyDescent="0.25">
      <c r="A16" s="54" t="s">
        <v>84</v>
      </c>
      <c r="B16" s="55">
        <v>967.6</v>
      </c>
      <c r="C16" s="55">
        <v>195843</v>
      </c>
      <c r="D16" s="55">
        <v>221968.2</v>
      </c>
      <c r="N16" s="54" t="s">
        <v>4</v>
      </c>
      <c r="O16" s="55">
        <v>606</v>
      </c>
      <c r="P16" s="55">
        <v>32</v>
      </c>
      <c r="Q16" s="55">
        <f t="shared" si="0"/>
        <v>16394</v>
      </c>
      <c r="V16" s="54" t="s">
        <v>9</v>
      </c>
      <c r="W16" s="55">
        <v>361</v>
      </c>
      <c r="X16" s="55">
        <v>11</v>
      </c>
      <c r="Y16" s="55">
        <v>9758</v>
      </c>
    </row>
    <row r="17" spans="1:54" s="53" customFormat="1" ht="15.75" x14ac:dyDescent="0.25">
      <c r="A17" s="54" t="s">
        <v>6</v>
      </c>
      <c r="B17" s="55">
        <v>8138</v>
      </c>
      <c r="C17" s="55">
        <v>1006</v>
      </c>
      <c r="D17" s="55">
        <v>220732</v>
      </c>
      <c r="N17" s="54" t="s">
        <v>10</v>
      </c>
      <c r="O17" s="55">
        <v>300</v>
      </c>
      <c r="P17" s="55">
        <v>45</v>
      </c>
      <c r="Q17" s="55">
        <f t="shared" si="0"/>
        <v>8145</v>
      </c>
      <c r="V17" s="54" t="s">
        <v>7</v>
      </c>
      <c r="W17" s="55">
        <v>48</v>
      </c>
      <c r="X17" s="55">
        <v>2</v>
      </c>
      <c r="Y17" s="55">
        <v>1298</v>
      </c>
    </row>
    <row r="18" spans="1:54" s="53" customFormat="1" ht="15.75" x14ac:dyDescent="0.25">
      <c r="A18" s="54" t="s">
        <v>7</v>
      </c>
      <c r="B18" s="55">
        <v>6229</v>
      </c>
      <c r="C18" s="55">
        <v>187</v>
      </c>
      <c r="D18" s="55">
        <v>168370</v>
      </c>
      <c r="N18" s="54" t="s">
        <v>22</v>
      </c>
      <c r="O18" s="55">
        <v>39</v>
      </c>
      <c r="P18" s="55">
        <v>1</v>
      </c>
      <c r="Q18" s="55">
        <f t="shared" si="0"/>
        <v>1054</v>
      </c>
      <c r="V18" s="57" t="s">
        <v>59</v>
      </c>
      <c r="W18" s="58">
        <f>SUM(W5:W17)</f>
        <v>126398</v>
      </c>
      <c r="X18" s="58">
        <f>SUM(X5:X17)</f>
        <v>4856063</v>
      </c>
      <c r="Y18" s="58">
        <f>SUM(Y5:Y17)</f>
        <v>8268809</v>
      </c>
    </row>
    <row r="19" spans="1:54" s="53" customFormat="1" ht="15.75" x14ac:dyDescent="0.25">
      <c r="A19" s="54" t="s">
        <v>5</v>
      </c>
      <c r="B19" s="55">
        <v>5848</v>
      </c>
      <c r="C19" s="55">
        <v>7089.8</v>
      </c>
      <c r="D19" s="55">
        <v>164985.79999999999</v>
      </c>
      <c r="N19" s="57" t="s">
        <v>59</v>
      </c>
      <c r="O19" s="58">
        <v>682474</v>
      </c>
      <c r="P19" s="58">
        <v>2961364</v>
      </c>
      <c r="Q19" s="58">
        <f t="shared" si="0"/>
        <v>21388162</v>
      </c>
    </row>
    <row r="20" spans="1:54" s="53" customFormat="1" ht="15.75" x14ac:dyDescent="0.25">
      <c r="A20" s="54" t="s">
        <v>12</v>
      </c>
      <c r="B20" s="55">
        <v>5371</v>
      </c>
      <c r="C20" s="55">
        <v>2748</v>
      </c>
      <c r="D20" s="55">
        <v>147765</v>
      </c>
    </row>
    <row r="21" spans="1:54" s="53" customFormat="1" ht="15.75" x14ac:dyDescent="0.25">
      <c r="A21" s="54" t="s">
        <v>19</v>
      </c>
      <c r="B21" s="55">
        <v>3517</v>
      </c>
      <c r="C21" s="55">
        <v>249</v>
      </c>
      <c r="D21" s="55">
        <v>95208</v>
      </c>
    </row>
    <row r="22" spans="1:54" s="53" customFormat="1" ht="15.75" x14ac:dyDescent="0.25">
      <c r="A22" s="54" t="s">
        <v>4</v>
      </c>
      <c r="B22" s="55">
        <v>1770</v>
      </c>
      <c r="C22" s="55">
        <v>234</v>
      </c>
      <c r="D22" s="55">
        <v>48024</v>
      </c>
    </row>
    <row r="23" spans="1:54" s="53" customFormat="1" ht="15.75" x14ac:dyDescent="0.25">
      <c r="A23" s="54" t="s">
        <v>21</v>
      </c>
      <c r="B23" s="55">
        <v>1313</v>
      </c>
      <c r="C23" s="55">
        <v>27</v>
      </c>
      <c r="D23" s="55">
        <v>35478</v>
      </c>
    </row>
    <row r="24" spans="1:54" s="53" customFormat="1" ht="15.75" x14ac:dyDescent="0.25">
      <c r="A24" s="54" t="s">
        <v>18</v>
      </c>
      <c r="B24" s="55">
        <v>865</v>
      </c>
      <c r="C24" s="55">
        <v>18</v>
      </c>
      <c r="D24" s="55">
        <v>23373</v>
      </c>
    </row>
    <row r="25" spans="1:54" s="53" customFormat="1" ht="15.75" x14ac:dyDescent="0.25">
      <c r="A25" s="54" t="s">
        <v>26</v>
      </c>
      <c r="B25" s="55">
        <v>438</v>
      </c>
      <c r="C25" s="55">
        <v>12.8</v>
      </c>
      <c r="D25" s="55">
        <v>11838.8</v>
      </c>
    </row>
    <row r="26" spans="1:54" s="53" customFormat="1" ht="15.75" x14ac:dyDescent="0.25">
      <c r="A26" s="54" t="s">
        <v>25</v>
      </c>
      <c r="B26" s="55">
        <v>66</v>
      </c>
      <c r="C26" s="55">
        <v>2</v>
      </c>
      <c r="D26" s="55">
        <v>1784</v>
      </c>
    </row>
    <row r="27" spans="1:54" s="53" customFormat="1" ht="15.75" x14ac:dyDescent="0.25">
      <c r="A27" s="54" t="s">
        <v>22</v>
      </c>
      <c r="B27" s="55">
        <v>39</v>
      </c>
      <c r="C27" s="55">
        <v>1</v>
      </c>
      <c r="D27" s="55">
        <v>1054</v>
      </c>
    </row>
    <row r="28" spans="1:54" s="53" customFormat="1" ht="15.75" x14ac:dyDescent="0.25">
      <c r="A28" s="46" t="s">
        <v>27</v>
      </c>
      <c r="B28" s="74">
        <f>SUM(B5:B27)</f>
        <v>857783.6</v>
      </c>
      <c r="C28" s="74">
        <f>SUM(C5:C27)</f>
        <v>14797400.800000001</v>
      </c>
      <c r="D28" s="74">
        <f>SUM(D5:D27)</f>
        <v>37957558</v>
      </c>
    </row>
    <row r="29" spans="1:54" x14ac:dyDescent="0.25">
      <c r="A29" s="50"/>
      <c r="B29" s="51"/>
      <c r="C29" s="51"/>
      <c r="D29" s="51"/>
    </row>
    <row r="30" spans="1:54" ht="18.75" x14ac:dyDescent="0.3">
      <c r="A30" s="72" t="s">
        <v>83</v>
      </c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</row>
    <row r="31" spans="1:54" x14ac:dyDescent="0.25">
      <c r="A31" s="50"/>
      <c r="B31" s="51"/>
      <c r="C31" s="51"/>
      <c r="D31" s="51"/>
    </row>
    <row r="32" spans="1:54" x14ac:dyDescent="0.25">
      <c r="I32" s="39" t="s">
        <v>0</v>
      </c>
      <c r="J32" s="1" t="s">
        <v>63</v>
      </c>
      <c r="N32" s="39" t="s">
        <v>35</v>
      </c>
      <c r="O32" s="1" t="s">
        <v>36</v>
      </c>
      <c r="V32" s="39" t="s">
        <v>35</v>
      </c>
      <c r="W32" s="1" t="s">
        <v>1</v>
      </c>
      <c r="AD32" s="39" t="s">
        <v>35</v>
      </c>
      <c r="AE32" s="1" t="s">
        <v>14</v>
      </c>
      <c r="AL32" s="39" t="s">
        <v>35</v>
      </c>
      <c r="AM32" s="1" t="s">
        <v>17</v>
      </c>
      <c r="AT32" s="39" t="s">
        <v>35</v>
      </c>
      <c r="AU32" s="1" t="s">
        <v>24</v>
      </c>
    </row>
    <row r="34" spans="1:52" x14ac:dyDescent="0.25">
      <c r="A34" s="39" t="s">
        <v>58</v>
      </c>
      <c r="B34" s="48" t="s">
        <v>60</v>
      </c>
      <c r="C34" s="48" t="s">
        <v>61</v>
      </c>
      <c r="D34" s="49" t="s">
        <v>62</v>
      </c>
      <c r="E34" t="s">
        <v>2</v>
      </c>
      <c r="F34" t="s">
        <v>79</v>
      </c>
      <c r="G34" t="s">
        <v>78</v>
      </c>
      <c r="I34" s="39" t="s">
        <v>58</v>
      </c>
      <c r="J34" s="1" t="s">
        <v>60</v>
      </c>
      <c r="K34" s="1" t="s">
        <v>61</v>
      </c>
      <c r="L34" s="40" t="s">
        <v>62</v>
      </c>
      <c r="N34" s="39" t="s">
        <v>58</v>
      </c>
      <c r="O34" s="48" t="s">
        <v>60</v>
      </c>
      <c r="P34" s="48" t="s">
        <v>61</v>
      </c>
      <c r="Q34" s="49" t="s">
        <v>62</v>
      </c>
      <c r="R34" t="s">
        <v>2</v>
      </c>
      <c r="S34" t="s">
        <v>3</v>
      </c>
      <c r="T34" t="s">
        <v>78</v>
      </c>
      <c r="V34" s="39" t="s">
        <v>58</v>
      </c>
      <c r="W34" s="48" t="s">
        <v>60</v>
      </c>
      <c r="X34" s="48" t="s">
        <v>61</v>
      </c>
      <c r="Y34" s="49" t="s">
        <v>62</v>
      </c>
      <c r="Z34" t="s">
        <v>2</v>
      </c>
      <c r="AA34" t="s">
        <v>3</v>
      </c>
      <c r="AB34" t="s">
        <v>78</v>
      </c>
      <c r="AD34" s="39" t="s">
        <v>58</v>
      </c>
      <c r="AE34" s="48" t="s">
        <v>60</v>
      </c>
      <c r="AF34" s="48" t="s">
        <v>61</v>
      </c>
      <c r="AG34" s="49" t="s">
        <v>62</v>
      </c>
      <c r="AH34" t="s">
        <v>2</v>
      </c>
      <c r="AI34" t="s">
        <v>3</v>
      </c>
      <c r="AJ34" t="s">
        <v>78</v>
      </c>
      <c r="AL34" s="39" t="s">
        <v>58</v>
      </c>
      <c r="AM34" s="48" t="s">
        <v>60</v>
      </c>
      <c r="AN34" s="48" t="s">
        <v>61</v>
      </c>
      <c r="AO34" s="49" t="s">
        <v>62</v>
      </c>
      <c r="AP34" t="s">
        <v>2</v>
      </c>
      <c r="AQ34" t="s">
        <v>3</v>
      </c>
      <c r="AR34" t="s">
        <v>78</v>
      </c>
      <c r="AT34" s="39" t="s">
        <v>58</v>
      </c>
      <c r="AU34" s="48" t="s">
        <v>60</v>
      </c>
      <c r="AV34" s="48" t="s">
        <v>61</v>
      </c>
      <c r="AW34" s="49" t="s">
        <v>62</v>
      </c>
      <c r="AX34" t="s">
        <v>2</v>
      </c>
      <c r="AY34" t="s">
        <v>3</v>
      </c>
      <c r="AZ34" t="s">
        <v>78</v>
      </c>
    </row>
    <row r="35" spans="1:52" x14ac:dyDescent="0.25">
      <c r="A35" s="38" t="s">
        <v>11</v>
      </c>
      <c r="B35" s="5">
        <v>194282</v>
      </c>
      <c r="C35" s="5">
        <v>5689.2</v>
      </c>
      <c r="D35" s="5">
        <f>B35*27+C35</f>
        <v>5251303.2</v>
      </c>
      <c r="E35" s="73">
        <f t="shared" ref="E35:E57" si="2">B35/B$58</f>
        <v>0.22649302224943449</v>
      </c>
      <c r="F35" s="73">
        <f t="shared" ref="F35:F57" si="3">C35/C$58</f>
        <v>3.8447292716434358E-4</v>
      </c>
      <c r="G35" s="73">
        <f t="shared" ref="G35:G57" si="4">D35/D$58</f>
        <v>0.13834670818391426</v>
      </c>
      <c r="I35" s="38" t="s">
        <v>1</v>
      </c>
      <c r="J35" s="5">
        <v>126398</v>
      </c>
      <c r="K35" s="5">
        <v>4856063</v>
      </c>
      <c r="L35" s="5">
        <f>J35*27+K35</f>
        <v>8268809</v>
      </c>
      <c r="N35" s="38" t="s">
        <v>11</v>
      </c>
      <c r="O35" s="5">
        <v>183081</v>
      </c>
      <c r="P35" s="5">
        <v>5328</v>
      </c>
      <c r="Q35" s="5">
        <f>O35*27+P35</f>
        <v>4948515</v>
      </c>
      <c r="R35" s="37">
        <f t="shared" ref="R35:R49" si="5">O35/O$49</f>
        <v>0.26826076890841261</v>
      </c>
      <c r="S35" s="37">
        <f t="shared" ref="S35:S49" si="6">P35/P$49</f>
        <v>1.7991709225883747E-3</v>
      </c>
      <c r="T35" s="37">
        <f>Q35/Q$49</f>
        <v>0.2313670057296181</v>
      </c>
      <c r="V35" s="38" t="s">
        <v>13</v>
      </c>
      <c r="W35" s="5">
        <v>42535</v>
      </c>
      <c r="X35" s="5">
        <v>4774257</v>
      </c>
      <c r="Y35" s="5">
        <f>W35*27+X35</f>
        <v>5922702</v>
      </c>
      <c r="Z35" s="37">
        <f>W35/W$48</f>
        <v>0.3365164005759585</v>
      </c>
      <c r="AA35" s="37">
        <f t="shared" ref="AA35:AA48" si="7">X35/X$48</f>
        <v>0.98315384293819907</v>
      </c>
      <c r="AB35" s="37">
        <f t="shared" ref="AB35:AB48" si="8">Y35/Y$48</f>
        <v>0.71627026334747845</v>
      </c>
      <c r="AD35" s="38" t="s">
        <v>13</v>
      </c>
      <c r="AE35" s="5">
        <v>12718</v>
      </c>
      <c r="AF35" s="5">
        <v>3226165</v>
      </c>
      <c r="AG35" s="5">
        <f>AE35*27+AF35</f>
        <v>3569551</v>
      </c>
      <c r="AH35" s="37">
        <f>AE35/AE$44</f>
        <v>0.49039870440348576</v>
      </c>
      <c r="AI35" s="37">
        <f t="shared" ref="AI35:AI44" si="9">AF35/AF$44</f>
        <v>0.51274746428672469</v>
      </c>
      <c r="AJ35" s="37">
        <f t="shared" ref="AJ35:AJ44" si="10">AG35/AG$44</f>
        <v>0.51050937796404416</v>
      </c>
      <c r="AL35" s="38" t="s">
        <v>7</v>
      </c>
      <c r="AM35" s="5">
        <v>6181</v>
      </c>
      <c r="AN35" s="5">
        <v>185</v>
      </c>
      <c r="AO35" s="5">
        <f>AM35*27+AN35</f>
        <v>167072</v>
      </c>
      <c r="AP35" s="37">
        <f>AM35/AM$45</f>
        <v>0.29017417022674991</v>
      </c>
      <c r="AQ35" s="37">
        <f t="shared" ref="AQ35:AQ44" si="11">AN35/AN$45</f>
        <v>2.8561988778998137E-4</v>
      </c>
      <c r="AR35" s="37">
        <f t="shared" ref="AR35:AR44" si="12">AO35/AO$45</f>
        <v>0.13662610265766359</v>
      </c>
      <c r="AT35" s="38" t="s">
        <v>10</v>
      </c>
      <c r="AU35" s="5">
        <v>598</v>
      </c>
      <c r="AV35" s="5">
        <v>17.600000000000001</v>
      </c>
      <c r="AW35" s="5">
        <f>AU35*27+AV35</f>
        <v>16163.6</v>
      </c>
      <c r="AX35" s="37">
        <f>AU35/AU$44</f>
        <v>0.3566742216390314</v>
      </c>
      <c r="AY35" s="37">
        <f t="shared" ref="AY35:AY43" si="13">AV35/AV$44</f>
        <v>4.3627205528756774E-4</v>
      </c>
      <c r="AZ35" s="37">
        <f t="shared" ref="AZ35:AZ43" si="14">AW35/AW$44</f>
        <v>0.18880504613946969</v>
      </c>
    </row>
    <row r="36" spans="1:52" x14ac:dyDescent="0.25">
      <c r="A36" s="38" t="s">
        <v>16</v>
      </c>
      <c r="B36" s="5">
        <v>182920</v>
      </c>
      <c r="C36" s="5">
        <v>30788.400000000001</v>
      </c>
      <c r="D36" s="5">
        <f t="shared" ref="D36:D58" si="15">B36*27+C36</f>
        <v>4969628.4000000004</v>
      </c>
      <c r="E36" s="73">
        <f t="shared" si="2"/>
        <v>0.21324725723364263</v>
      </c>
      <c r="F36" s="73">
        <f t="shared" si="3"/>
        <v>2.0806627066558879E-3</v>
      </c>
      <c r="G36" s="73">
        <f t="shared" si="4"/>
        <v>0.13092592521362939</v>
      </c>
      <c r="I36" s="38" t="s">
        <v>14</v>
      </c>
      <c r="J36" s="5">
        <v>25934</v>
      </c>
      <c r="K36" s="5">
        <v>6291918</v>
      </c>
      <c r="L36" s="5">
        <f t="shared" ref="L36:L40" si="16">J36*27+K36</f>
        <v>6992136</v>
      </c>
      <c r="N36" s="38" t="s">
        <v>16</v>
      </c>
      <c r="O36" s="5">
        <v>170867</v>
      </c>
      <c r="P36" s="5">
        <v>28711</v>
      </c>
      <c r="Q36" s="5">
        <f t="shared" ref="Q36:Q49" si="17">O36*27+P36</f>
        <v>4642120</v>
      </c>
      <c r="R36" s="37">
        <f t="shared" si="5"/>
        <v>0.25036411643520484</v>
      </c>
      <c r="S36" s="37">
        <f t="shared" si="6"/>
        <v>9.6951945117182484E-3</v>
      </c>
      <c r="T36" s="37">
        <f t="shared" ref="T36:T49" si="18">Q36/$Q$49</f>
        <v>0.21704155784868284</v>
      </c>
      <c r="V36" s="38" t="s">
        <v>10</v>
      </c>
      <c r="W36" s="5">
        <v>20784</v>
      </c>
      <c r="X36" s="5">
        <v>605</v>
      </c>
      <c r="Y36" s="5">
        <f t="shared" ref="Y36:Y48" si="19">W36*27+X36</f>
        <v>561773</v>
      </c>
      <c r="Z36" s="37">
        <f t="shared" ref="Z36:Z48" si="20">W36/W$48</f>
        <v>0.16443298153451796</v>
      </c>
      <c r="AA36" s="37">
        <f t="shared" si="7"/>
        <v>1.2458652204470989E-4</v>
      </c>
      <c r="AB36" s="37">
        <f t="shared" si="8"/>
        <v>6.7938804729919394E-2</v>
      </c>
      <c r="AD36" s="38" t="s">
        <v>9</v>
      </c>
      <c r="AE36" s="5">
        <v>7033</v>
      </c>
      <c r="AF36" s="5">
        <v>891</v>
      </c>
      <c r="AG36" s="5">
        <f t="shared" ref="AG36:AG44" si="21">AE36*27+AF36</f>
        <v>190782</v>
      </c>
      <c r="AH36" s="37">
        <f t="shared" ref="AH36:AH44" si="22">AE36/AE$44</f>
        <v>0.27118840132644406</v>
      </c>
      <c r="AI36" s="37">
        <f t="shared" si="9"/>
        <v>1.416102371327789E-4</v>
      </c>
      <c r="AJ36" s="37">
        <f t="shared" si="10"/>
        <v>2.7285224429273114E-2</v>
      </c>
      <c r="AL36" s="38" t="s">
        <v>10</v>
      </c>
      <c r="AM36" s="5">
        <v>5007</v>
      </c>
      <c r="AN36" s="5">
        <v>136</v>
      </c>
      <c r="AO36" s="5">
        <f t="shared" ref="AO36:AO45" si="23">AM36*27+AN36</f>
        <v>135325</v>
      </c>
      <c r="AP36" s="37">
        <f t="shared" ref="AP36:AP44" si="24">AM36/AM$45</f>
        <v>0.23505938688324493</v>
      </c>
      <c r="AQ36" s="37">
        <f t="shared" si="11"/>
        <v>2.099692148077701E-4</v>
      </c>
      <c r="AR36" s="37">
        <f t="shared" si="12"/>
        <v>0.11066442816359609</v>
      </c>
      <c r="AT36" s="38" t="s">
        <v>26</v>
      </c>
      <c r="AU36" s="5">
        <v>438</v>
      </c>
      <c r="AV36" s="5">
        <v>12.8</v>
      </c>
      <c r="AW36" s="5">
        <f t="shared" ref="AW36:AW44" si="25">AU36*27+AV36</f>
        <v>11838.8</v>
      </c>
      <c r="AX36" s="37">
        <f t="shared" ref="AX36:AX43" si="26">AU36/AU$44</f>
        <v>0.26124299176905647</v>
      </c>
      <c r="AY36" s="37">
        <f t="shared" si="13"/>
        <v>3.1728876748186744E-4</v>
      </c>
      <c r="AZ36" s="37">
        <f t="shared" si="14"/>
        <v>0.13828758322625861</v>
      </c>
    </row>
    <row r="37" spans="1:52" x14ac:dyDescent="0.25">
      <c r="A37" s="38" t="s">
        <v>85</v>
      </c>
      <c r="B37" s="5">
        <v>156062</v>
      </c>
      <c r="C37" s="5">
        <v>182056</v>
      </c>
      <c r="D37" s="5">
        <f t="shared" si="15"/>
        <v>4395730</v>
      </c>
      <c r="E37" s="73">
        <f t="shared" si="2"/>
        <v>0.181936329862217</v>
      </c>
      <c r="F37" s="73">
        <f t="shared" si="3"/>
        <v>1.230324179635656E-2</v>
      </c>
      <c r="G37" s="73">
        <f t="shared" si="4"/>
        <v>0.11580644887640032</v>
      </c>
      <c r="I37" s="38" t="s">
        <v>36</v>
      </c>
      <c r="J37" s="5">
        <v>682474</v>
      </c>
      <c r="K37" s="5">
        <v>2961364</v>
      </c>
      <c r="L37" s="5">
        <f t="shared" si="16"/>
        <v>21388162</v>
      </c>
      <c r="N37" s="38" t="s">
        <v>85</v>
      </c>
      <c r="O37" s="5">
        <v>136925</v>
      </c>
      <c r="P37" s="5">
        <v>160618</v>
      </c>
      <c r="Q37" s="5">
        <f t="shared" si="17"/>
        <v>3857593</v>
      </c>
      <c r="R37" s="37">
        <f t="shared" si="5"/>
        <v>0.20063035368380333</v>
      </c>
      <c r="S37" s="37">
        <f t="shared" si="6"/>
        <v>5.4237844452758928E-2</v>
      </c>
      <c r="T37" s="37">
        <f t="shared" si="18"/>
        <v>0.18036112687008823</v>
      </c>
      <c r="V37" s="38" t="s">
        <v>85</v>
      </c>
      <c r="W37" s="5">
        <v>19137</v>
      </c>
      <c r="X37" s="5">
        <v>21438</v>
      </c>
      <c r="Y37" s="5">
        <f t="shared" si="19"/>
        <v>538137</v>
      </c>
      <c r="Z37" s="37">
        <f t="shared" si="20"/>
        <v>0.15140271206822892</v>
      </c>
      <c r="AA37" s="37">
        <f t="shared" si="7"/>
        <v>4.4146873712305624E-3</v>
      </c>
      <c r="AB37" s="37">
        <f t="shared" si="8"/>
        <v>6.5080351958788751E-2</v>
      </c>
      <c r="AD37" s="38" t="s">
        <v>10</v>
      </c>
      <c r="AE37" s="5">
        <v>3686</v>
      </c>
      <c r="AF37" s="5">
        <v>809</v>
      </c>
      <c r="AG37" s="5">
        <f t="shared" si="21"/>
        <v>100331</v>
      </c>
      <c r="AH37" s="37">
        <f t="shared" si="22"/>
        <v>0.14213002236446365</v>
      </c>
      <c r="AI37" s="37">
        <f t="shared" si="9"/>
        <v>1.285776451632078E-4</v>
      </c>
      <c r="AJ37" s="37">
        <f t="shared" si="10"/>
        <v>1.4349120211620598E-2</v>
      </c>
      <c r="AL37" s="38" t="s">
        <v>6</v>
      </c>
      <c r="AM37" s="5">
        <v>4034</v>
      </c>
      <c r="AN37" s="5">
        <v>176</v>
      </c>
      <c r="AO37" s="5">
        <f t="shared" si="23"/>
        <v>109094</v>
      </c>
      <c r="AP37" s="37">
        <f t="shared" si="24"/>
        <v>0.18938078024505892</v>
      </c>
      <c r="AQ37" s="37">
        <f t="shared" si="11"/>
        <v>2.7172486622182012E-4</v>
      </c>
      <c r="AR37" s="37">
        <f t="shared" si="12"/>
        <v>8.9213560879950873E-2</v>
      </c>
      <c r="AT37" s="38" t="s">
        <v>6</v>
      </c>
      <c r="AU37" s="5">
        <v>168</v>
      </c>
      <c r="AV37" s="5">
        <v>5</v>
      </c>
      <c r="AW37" s="5">
        <f t="shared" si="25"/>
        <v>4541</v>
      </c>
      <c r="AX37" s="37">
        <f t="shared" si="26"/>
        <v>0.10020279136347371</v>
      </c>
      <c r="AY37" s="37">
        <f t="shared" si="13"/>
        <v>1.2394092479760447E-4</v>
      </c>
      <c r="AZ37" s="37">
        <f t="shared" si="14"/>
        <v>5.3042868823735545E-2</v>
      </c>
    </row>
    <row r="38" spans="1:52" x14ac:dyDescent="0.25">
      <c r="A38" s="38" t="s">
        <v>23</v>
      </c>
      <c r="B38" s="5">
        <v>100709</v>
      </c>
      <c r="C38" s="5">
        <v>4918</v>
      </c>
      <c r="D38" s="5">
        <f t="shared" si="15"/>
        <v>2724061</v>
      </c>
      <c r="E38" s="73">
        <f t="shared" si="2"/>
        <v>0.11740606838368092</v>
      </c>
      <c r="F38" s="73">
        <f t="shared" si="3"/>
        <v>3.3235566613833964E-4</v>
      </c>
      <c r="G38" s="73">
        <f t="shared" si="4"/>
        <v>7.1765970824572006E-2</v>
      </c>
      <c r="I38" s="38" t="s">
        <v>17</v>
      </c>
      <c r="J38" s="5">
        <v>21301</v>
      </c>
      <c r="K38" s="5">
        <v>647714</v>
      </c>
      <c r="L38" s="5">
        <f t="shared" si="16"/>
        <v>1222841</v>
      </c>
      <c r="N38" s="38" t="s">
        <v>23</v>
      </c>
      <c r="O38" s="5">
        <v>100709</v>
      </c>
      <c r="P38" s="5">
        <v>4918</v>
      </c>
      <c r="Q38" s="5">
        <f t="shared" si="17"/>
        <v>2724061</v>
      </c>
      <c r="R38" s="37">
        <f t="shared" si="5"/>
        <v>0.14756459586738835</v>
      </c>
      <c r="S38" s="37">
        <f t="shared" si="6"/>
        <v>1.6607212082000052E-3</v>
      </c>
      <c r="T38" s="37">
        <f t="shared" si="18"/>
        <v>0.12736302446184949</v>
      </c>
      <c r="V38" s="38" t="s">
        <v>16</v>
      </c>
      <c r="W38" s="5">
        <v>11453</v>
      </c>
      <c r="X38" s="5">
        <v>2051</v>
      </c>
      <c r="Y38" s="5">
        <f t="shared" si="19"/>
        <v>311282</v>
      </c>
      <c r="Z38" s="37">
        <f t="shared" si="20"/>
        <v>9.0610610927388091E-2</v>
      </c>
      <c r="AA38" s="37">
        <f>X38/X$48</f>
        <v>4.2235860613834704E-4</v>
      </c>
      <c r="AB38" s="37">
        <f t="shared" si="8"/>
        <v>3.7645324737818953E-2</v>
      </c>
      <c r="AD38" s="38" t="s">
        <v>84</v>
      </c>
      <c r="AE38" s="5">
        <v>961</v>
      </c>
      <c r="AF38" s="5">
        <v>195147</v>
      </c>
      <c r="AG38" s="5">
        <f t="shared" si="21"/>
        <v>221094</v>
      </c>
      <c r="AH38" s="37">
        <f t="shared" si="22"/>
        <v>3.7055602683735638E-2</v>
      </c>
      <c r="AI38" s="37">
        <f t="shared" si="9"/>
        <v>3.1015502744949949E-2</v>
      </c>
      <c r="AJ38" s="37">
        <f t="shared" si="10"/>
        <v>3.162038038161729E-2</v>
      </c>
      <c r="AL38" s="38" t="s">
        <v>13</v>
      </c>
      <c r="AM38" s="5">
        <v>2102</v>
      </c>
      <c r="AN38" s="5">
        <v>647113</v>
      </c>
      <c r="AO38" s="5">
        <f t="shared" si="23"/>
        <v>703867</v>
      </c>
      <c r="AP38" s="37">
        <f t="shared" si="24"/>
        <v>9.8680813107365845E-2</v>
      </c>
      <c r="AQ38" s="37">
        <f t="shared" si="11"/>
        <v>0.99907212133750389</v>
      </c>
      <c r="AR38" s="37">
        <f t="shared" si="12"/>
        <v>0.57559977135212181</v>
      </c>
      <c r="AT38" s="38" t="s">
        <v>11</v>
      </c>
      <c r="AU38" s="5">
        <v>142</v>
      </c>
      <c r="AV38" s="5">
        <v>4.2</v>
      </c>
      <c r="AW38" s="5">
        <f t="shared" si="25"/>
        <v>3838.2</v>
      </c>
      <c r="AX38" s="37">
        <f t="shared" si="26"/>
        <v>8.4695216509602766E-2</v>
      </c>
      <c r="AY38" s="37">
        <f t="shared" si="13"/>
        <v>1.0411037682998775E-4</v>
      </c>
      <c r="AZ38" s="37">
        <f t="shared" si="14"/>
        <v>4.48335474827707E-2</v>
      </c>
    </row>
    <row r="39" spans="1:52" x14ac:dyDescent="0.25">
      <c r="A39" s="38" t="s">
        <v>13</v>
      </c>
      <c r="B39" s="5">
        <v>65975</v>
      </c>
      <c r="C39" s="5">
        <v>11387180</v>
      </c>
      <c r="D39" s="5">
        <f t="shared" si="15"/>
        <v>13168505</v>
      </c>
      <c r="E39" s="73">
        <f t="shared" si="2"/>
        <v>7.6913338049363497E-2</v>
      </c>
      <c r="F39" s="73">
        <f t="shared" si="3"/>
        <v>0.76953920177657142</v>
      </c>
      <c r="G39" s="73">
        <f t="shared" si="4"/>
        <v>0.34692708629991426</v>
      </c>
      <c r="I39" s="38" t="s">
        <v>24</v>
      </c>
      <c r="J39" s="5">
        <v>1676.6</v>
      </c>
      <c r="K39" s="5">
        <v>40341.800000000003</v>
      </c>
      <c r="L39" s="5">
        <f t="shared" si="16"/>
        <v>85610</v>
      </c>
      <c r="N39" s="38" t="s">
        <v>38</v>
      </c>
      <c r="O39" s="5">
        <v>50092</v>
      </c>
      <c r="P39" s="5">
        <v>31822</v>
      </c>
      <c r="Q39" s="5">
        <f t="shared" si="17"/>
        <v>1384306</v>
      </c>
      <c r="R39" s="37">
        <f t="shared" si="5"/>
        <v>7.3397667896505953E-2</v>
      </c>
      <c r="S39" s="37">
        <f t="shared" si="6"/>
        <v>1.0745723929918781E-2</v>
      </c>
      <c r="T39" s="37">
        <f t="shared" si="18"/>
        <v>6.4722999573315371E-2</v>
      </c>
      <c r="V39" s="38" t="s">
        <v>11</v>
      </c>
      <c r="W39" s="5">
        <v>9445</v>
      </c>
      <c r="X39" s="5">
        <v>275</v>
      </c>
      <c r="Y39" s="5">
        <f t="shared" si="19"/>
        <v>255290</v>
      </c>
      <c r="Z39" s="37">
        <f t="shared" si="20"/>
        <v>7.472428361208247E-2</v>
      </c>
      <c r="AA39" s="37">
        <f t="shared" si="7"/>
        <v>5.6630237293049947E-5</v>
      </c>
      <c r="AB39" s="37">
        <f t="shared" si="8"/>
        <v>3.0873853779909536E-2</v>
      </c>
      <c r="AD39" s="38" t="s">
        <v>11</v>
      </c>
      <c r="AE39" s="5">
        <v>782</v>
      </c>
      <c r="AF39" s="5">
        <v>56</v>
      </c>
      <c r="AG39" s="5">
        <f t="shared" si="21"/>
        <v>21170</v>
      </c>
      <c r="AH39" s="37">
        <f t="shared" si="22"/>
        <v>3.0153466491863963E-2</v>
      </c>
      <c r="AI39" s="37">
        <f t="shared" si="9"/>
        <v>8.9003067109266211E-6</v>
      </c>
      <c r="AJ39" s="37">
        <f t="shared" si="10"/>
        <v>3.0276871044842379E-3</v>
      </c>
      <c r="AL39" s="38" t="s">
        <v>9</v>
      </c>
      <c r="AM39" s="5">
        <v>1796</v>
      </c>
      <c r="AN39" s="5">
        <v>45</v>
      </c>
      <c r="AO39" s="5">
        <f t="shared" si="23"/>
        <v>48537</v>
      </c>
      <c r="AP39" s="37">
        <f t="shared" si="24"/>
        <v>8.4315290361954842E-2</v>
      </c>
      <c r="AQ39" s="37">
        <f t="shared" si="11"/>
        <v>6.947510784080628E-5</v>
      </c>
      <c r="AR39" s="37">
        <f t="shared" si="12"/>
        <v>3.9691995934058477E-2</v>
      </c>
      <c r="AT39" s="38" t="s">
        <v>13</v>
      </c>
      <c r="AU39" s="5">
        <v>132</v>
      </c>
      <c r="AV39" s="5">
        <v>39600</v>
      </c>
      <c r="AW39" s="5">
        <f t="shared" si="25"/>
        <v>43164</v>
      </c>
      <c r="AX39" s="37">
        <f t="shared" si="26"/>
        <v>7.8730764642729337E-2</v>
      </c>
      <c r="AY39" s="37">
        <f t="shared" si="13"/>
        <v>0.98161212439702727</v>
      </c>
      <c r="AZ39" s="37">
        <f t="shared" si="14"/>
        <v>0.50419343534633809</v>
      </c>
    </row>
    <row r="40" spans="1:52" x14ac:dyDescent="0.25">
      <c r="A40" s="38" t="s">
        <v>38</v>
      </c>
      <c r="B40" s="5">
        <v>50092</v>
      </c>
      <c r="C40" s="5">
        <v>31822</v>
      </c>
      <c r="D40" s="5">
        <f t="shared" si="15"/>
        <v>1384306</v>
      </c>
      <c r="E40" s="73">
        <f t="shared" si="2"/>
        <v>5.8397012952917264E-2</v>
      </c>
      <c r="F40" s="73">
        <f t="shared" si="3"/>
        <v>2.1505128116824407E-3</v>
      </c>
      <c r="G40" s="73">
        <f t="shared" si="4"/>
        <v>3.6469838233534412E-2</v>
      </c>
      <c r="I40" s="38" t="s">
        <v>59</v>
      </c>
      <c r="J40" s="5">
        <v>857783.6</v>
      </c>
      <c r="K40" s="5">
        <v>14797400.800000001</v>
      </c>
      <c r="L40" s="15">
        <f t="shared" si="16"/>
        <v>37957558</v>
      </c>
      <c r="N40" s="38" t="s">
        <v>8</v>
      </c>
      <c r="O40" s="5">
        <v>12327</v>
      </c>
      <c r="P40" s="5">
        <v>14219</v>
      </c>
      <c r="Q40" s="5">
        <f t="shared" si="17"/>
        <v>347048</v>
      </c>
      <c r="R40" s="37">
        <f t="shared" si="5"/>
        <v>1.8062226546359274E-2</v>
      </c>
      <c r="S40" s="37">
        <f t="shared" si="6"/>
        <v>4.8015036314347035E-3</v>
      </c>
      <c r="T40" s="37">
        <f t="shared" si="18"/>
        <v>1.6226172216200718E-2</v>
      </c>
      <c r="V40" s="38" t="s">
        <v>8</v>
      </c>
      <c r="W40" s="5">
        <v>9176</v>
      </c>
      <c r="X40" s="5">
        <v>10168</v>
      </c>
      <c r="Y40" s="5">
        <f t="shared" si="19"/>
        <v>257920</v>
      </c>
      <c r="Z40" s="37">
        <f t="shared" si="20"/>
        <v>7.2596085381097797E-2</v>
      </c>
      <c r="AA40" s="37">
        <f t="shared" si="7"/>
        <v>2.0938772828935702E-3</v>
      </c>
      <c r="AB40" s="37">
        <f t="shared" si="8"/>
        <v>3.1191916514216256E-2</v>
      </c>
      <c r="AD40" s="38" t="s">
        <v>6</v>
      </c>
      <c r="AE40" s="5">
        <v>543</v>
      </c>
      <c r="AF40" s="5">
        <v>54</v>
      </c>
      <c r="AG40" s="5">
        <f t="shared" si="21"/>
        <v>14715</v>
      </c>
      <c r="AH40" s="37">
        <f t="shared" si="22"/>
        <v>2.0937765096012955E-2</v>
      </c>
      <c r="AI40" s="37">
        <f t="shared" si="9"/>
        <v>8.5824386141078128E-6</v>
      </c>
      <c r="AJ40" s="37">
        <f t="shared" si="10"/>
        <v>2.1045071205708812E-3</v>
      </c>
      <c r="AL40" s="38" t="s">
        <v>18</v>
      </c>
      <c r="AM40" s="5">
        <v>865</v>
      </c>
      <c r="AN40" s="5">
        <v>18</v>
      </c>
      <c r="AO40" s="5">
        <f t="shared" si="23"/>
        <v>23373</v>
      </c>
      <c r="AP40" s="37">
        <f t="shared" si="24"/>
        <v>4.0608422139805644E-2</v>
      </c>
      <c r="AQ40" s="37">
        <f t="shared" si="11"/>
        <v>2.7790043136322513E-5</v>
      </c>
      <c r="AR40" s="37">
        <f t="shared" si="12"/>
        <v>1.9113686897969565E-2</v>
      </c>
      <c r="AT40" s="38" t="s">
        <v>16</v>
      </c>
      <c r="AU40" s="5">
        <v>100</v>
      </c>
      <c r="AV40" s="5">
        <v>3.4</v>
      </c>
      <c r="AW40" s="5">
        <f t="shared" si="25"/>
        <v>2703.4</v>
      </c>
      <c r="AX40" s="37">
        <f t="shared" si="26"/>
        <v>5.9644518668734346E-2</v>
      </c>
      <c r="AY40" s="37">
        <f t="shared" si="13"/>
        <v>8.4279828862371029E-5</v>
      </c>
      <c r="AZ40" s="37">
        <f t="shared" si="14"/>
        <v>3.1578086672117742E-2</v>
      </c>
    </row>
    <row r="41" spans="1:52" x14ac:dyDescent="0.25">
      <c r="A41" s="38" t="s">
        <v>10</v>
      </c>
      <c r="B41" s="5">
        <v>30375</v>
      </c>
      <c r="C41" s="5">
        <v>1612.6</v>
      </c>
      <c r="D41" s="5">
        <f t="shared" si="15"/>
        <v>821737.6</v>
      </c>
      <c r="E41" s="73">
        <f t="shared" si="2"/>
        <v>3.5411029075398504E-2</v>
      </c>
      <c r="F41" s="73">
        <f t="shared" si="3"/>
        <v>1.0897859845764263E-4</v>
      </c>
      <c r="G41" s="73">
        <f t="shared" si="4"/>
        <v>2.1648853174379659E-2</v>
      </c>
      <c r="L41" s="12"/>
      <c r="N41" s="38" t="s">
        <v>20</v>
      </c>
      <c r="O41" s="5">
        <v>12114</v>
      </c>
      <c r="P41" s="5">
        <v>13740</v>
      </c>
      <c r="Q41" s="5">
        <f t="shared" si="17"/>
        <v>340818</v>
      </c>
      <c r="R41" s="37">
        <f t="shared" si="5"/>
        <v>1.7750126744755113E-2</v>
      </c>
      <c r="S41" s="37">
        <f t="shared" si="6"/>
        <v>4.6397538431614625E-3</v>
      </c>
      <c r="T41" s="37">
        <f t="shared" si="18"/>
        <v>1.5934889589858166E-2</v>
      </c>
      <c r="V41" s="38" t="s">
        <v>12</v>
      </c>
      <c r="W41" s="5">
        <v>5301</v>
      </c>
      <c r="X41" s="5">
        <v>2746</v>
      </c>
      <c r="Y41" s="5">
        <f t="shared" si="19"/>
        <v>145873</v>
      </c>
      <c r="Z41" s="37">
        <f t="shared" si="20"/>
        <v>4.1938954730296366E-2</v>
      </c>
      <c r="AA41" s="37">
        <f t="shared" si="7"/>
        <v>5.6547866038805512E-4</v>
      </c>
      <c r="AB41" s="37">
        <f t="shared" si="8"/>
        <v>1.7641355605142166E-2</v>
      </c>
      <c r="AD41" s="38" t="s">
        <v>5</v>
      </c>
      <c r="AE41" s="5">
        <v>125</v>
      </c>
      <c r="AF41" s="5">
        <v>1972</v>
      </c>
      <c r="AG41" s="5">
        <f t="shared" si="21"/>
        <v>5347</v>
      </c>
      <c r="AH41" s="37">
        <f t="shared" si="22"/>
        <v>4.8199275082902752E-3</v>
      </c>
      <c r="AI41" s="37">
        <f t="shared" si="9"/>
        <v>3.1341794346334458E-4</v>
      </c>
      <c r="AJ41" s="37">
        <f t="shared" si="10"/>
        <v>7.6471624693798864E-4</v>
      </c>
      <c r="AL41" s="38" t="s">
        <v>11</v>
      </c>
      <c r="AM41" s="5">
        <v>832</v>
      </c>
      <c r="AN41" s="5">
        <v>26</v>
      </c>
      <c r="AO41" s="5">
        <f t="shared" si="23"/>
        <v>22490</v>
      </c>
      <c r="AP41" s="37">
        <f t="shared" si="24"/>
        <v>3.9059199098633868E-2</v>
      </c>
      <c r="AQ41" s="37">
        <f t="shared" si="11"/>
        <v>4.0141173419132516E-5</v>
      </c>
      <c r="AR41" s="37">
        <f t="shared" si="12"/>
        <v>1.8391597926467954E-2</v>
      </c>
      <c r="AT41" s="38" t="s">
        <v>25</v>
      </c>
      <c r="AU41" s="5">
        <v>66</v>
      </c>
      <c r="AV41" s="5">
        <v>2</v>
      </c>
      <c r="AW41" s="5">
        <f t="shared" si="25"/>
        <v>1784</v>
      </c>
      <c r="AX41" s="37">
        <f t="shared" si="26"/>
        <v>3.9365382321364668E-2</v>
      </c>
      <c r="AY41" s="37">
        <f t="shared" si="13"/>
        <v>4.9576369919041783E-5</v>
      </c>
      <c r="AZ41" s="37">
        <f t="shared" si="14"/>
        <v>2.0838687069267611E-2</v>
      </c>
    </row>
    <row r="42" spans="1:52" x14ac:dyDescent="0.25">
      <c r="A42" s="38" t="s">
        <v>8</v>
      </c>
      <c r="B42" s="5">
        <v>21503</v>
      </c>
      <c r="C42" s="5">
        <v>24387</v>
      </c>
      <c r="D42" s="5">
        <f t="shared" si="15"/>
        <v>604968</v>
      </c>
      <c r="E42" s="73">
        <f t="shared" si="2"/>
        <v>2.5068094097392395E-2</v>
      </c>
      <c r="F42" s="73">
        <f t="shared" si="3"/>
        <v>1.6480597051882246E-3</v>
      </c>
      <c r="G42" s="73">
        <f t="shared" si="4"/>
        <v>1.5938011607596041E-2</v>
      </c>
      <c r="L42" s="12"/>
      <c r="N42" s="38" t="s">
        <v>13</v>
      </c>
      <c r="O42" s="5">
        <v>8488</v>
      </c>
      <c r="P42" s="5">
        <v>2700045</v>
      </c>
      <c r="Q42" s="5">
        <f t="shared" si="17"/>
        <v>2929221</v>
      </c>
      <c r="R42" s="37">
        <f t="shared" si="5"/>
        <v>1.2437103831061697E-2</v>
      </c>
      <c r="S42" s="37">
        <f t="shared" si="6"/>
        <v>0.91175721728230641</v>
      </c>
      <c r="T42" s="37">
        <f t="shared" si="18"/>
        <v>0.13695524655180749</v>
      </c>
      <c r="V42" s="38" t="s">
        <v>5</v>
      </c>
      <c r="W42" s="5">
        <v>3601</v>
      </c>
      <c r="X42" s="5">
        <v>3508</v>
      </c>
      <c r="Y42" s="5">
        <f t="shared" si="19"/>
        <v>100735</v>
      </c>
      <c r="Z42" s="37">
        <f t="shared" si="20"/>
        <v>2.848937483188025E-2</v>
      </c>
      <c r="AA42" s="37">
        <f t="shared" si="7"/>
        <v>7.2239589972370626E-4</v>
      </c>
      <c r="AB42" s="37">
        <f t="shared" si="8"/>
        <v>1.2182528342352568E-2</v>
      </c>
      <c r="AD42" s="38" t="s">
        <v>16</v>
      </c>
      <c r="AE42" s="5">
        <v>86</v>
      </c>
      <c r="AF42" s="5">
        <v>10</v>
      </c>
      <c r="AG42" s="5">
        <f t="shared" si="21"/>
        <v>2332</v>
      </c>
      <c r="AH42" s="37">
        <f t="shared" si="22"/>
        <v>3.3161101257037093E-3</v>
      </c>
      <c r="AI42" s="37">
        <f t="shared" si="9"/>
        <v>1.5893404840940394E-6</v>
      </c>
      <c r="AJ42" s="37">
        <f t="shared" si="10"/>
        <v>3.3351754027667656E-4</v>
      </c>
      <c r="AL42" s="38" t="s">
        <v>16</v>
      </c>
      <c r="AM42" s="5">
        <v>414</v>
      </c>
      <c r="AN42" s="5">
        <v>13</v>
      </c>
      <c r="AO42" s="5">
        <f t="shared" si="23"/>
        <v>11191</v>
      </c>
      <c r="AP42" s="37">
        <f t="shared" si="24"/>
        <v>1.9435707243791372E-2</v>
      </c>
      <c r="AQ42" s="37">
        <f t="shared" si="11"/>
        <v>2.0070586709566258E-5</v>
      </c>
      <c r="AR42" s="37">
        <f t="shared" si="12"/>
        <v>9.1516395017831424E-3</v>
      </c>
      <c r="AT42" s="38" t="s">
        <v>5</v>
      </c>
      <c r="AU42" s="5">
        <v>26</v>
      </c>
      <c r="AV42" s="5">
        <v>0.8</v>
      </c>
      <c r="AW42" s="5">
        <f t="shared" si="25"/>
        <v>702.8</v>
      </c>
      <c r="AX42" s="37">
        <f t="shared" si="26"/>
        <v>1.550757485387093E-2</v>
      </c>
      <c r="AY42" s="37">
        <f t="shared" si="13"/>
        <v>1.9830547967616715E-5</v>
      </c>
      <c r="AZ42" s="37">
        <f t="shared" si="14"/>
        <v>8.20932134096484E-3</v>
      </c>
    </row>
    <row r="43" spans="1:52" x14ac:dyDescent="0.25">
      <c r="A43" s="38" t="s">
        <v>20</v>
      </c>
      <c r="B43" s="5">
        <v>12114</v>
      </c>
      <c r="C43" s="5">
        <v>13740</v>
      </c>
      <c r="D43" s="5">
        <f t="shared" si="15"/>
        <v>340818</v>
      </c>
      <c r="E43" s="73">
        <f t="shared" si="2"/>
        <v>1.4122443003107077E-2</v>
      </c>
      <c r="F43" s="73">
        <f t="shared" si="3"/>
        <v>9.2854145033362885E-4</v>
      </c>
      <c r="G43" s="73">
        <f t="shared" si="4"/>
        <v>8.9789232489613791E-3</v>
      </c>
      <c r="L43" s="12"/>
      <c r="N43" s="38" t="s">
        <v>19</v>
      </c>
      <c r="O43" s="5">
        <v>3517</v>
      </c>
      <c r="P43" s="5">
        <v>249</v>
      </c>
      <c r="Q43" s="5">
        <f t="shared" si="17"/>
        <v>95208</v>
      </c>
      <c r="R43" s="37">
        <f t="shared" si="5"/>
        <v>5.1533098696800173E-3</v>
      </c>
      <c r="S43" s="37">
        <f t="shared" si="6"/>
        <v>8.4082875323668419E-5</v>
      </c>
      <c r="T43" s="37">
        <f t="shared" si="18"/>
        <v>4.451434396279587E-3</v>
      </c>
      <c r="V43" s="38" t="s">
        <v>6</v>
      </c>
      <c r="W43" s="5">
        <v>3393</v>
      </c>
      <c r="X43" s="5">
        <v>771</v>
      </c>
      <c r="Y43" s="5">
        <f t="shared" si="19"/>
        <v>92382</v>
      </c>
      <c r="Z43" s="37">
        <f t="shared" si="20"/>
        <v>2.6843779173721102E-2</v>
      </c>
      <c r="AA43" s="37">
        <f t="shared" si="7"/>
        <v>1.5877059255615093E-4</v>
      </c>
      <c r="AB43" s="37">
        <f t="shared" si="8"/>
        <v>1.1172346585826326E-2</v>
      </c>
      <c r="AD43" s="38" t="s">
        <v>15</v>
      </c>
      <c r="AE43" s="5">
        <v>0</v>
      </c>
      <c r="AF43" s="5">
        <v>2866814</v>
      </c>
      <c r="AG43" s="5">
        <f t="shared" si="21"/>
        <v>2866814</v>
      </c>
      <c r="AH43" s="37">
        <f t="shared" si="22"/>
        <v>0</v>
      </c>
      <c r="AI43" s="37">
        <f t="shared" si="9"/>
        <v>0.45563435505675692</v>
      </c>
      <c r="AJ43" s="37">
        <f t="shared" si="10"/>
        <v>0.41000546900117502</v>
      </c>
      <c r="AL43" s="38" t="s">
        <v>12</v>
      </c>
      <c r="AM43" s="5">
        <v>70</v>
      </c>
      <c r="AN43" s="5">
        <v>2</v>
      </c>
      <c r="AO43" s="5">
        <f t="shared" si="23"/>
        <v>1892</v>
      </c>
      <c r="AP43" s="37">
        <f t="shared" si="24"/>
        <v>3.2862306933946761E-3</v>
      </c>
      <c r="AQ43" s="37">
        <f t="shared" si="11"/>
        <v>3.0877825707025016E-6</v>
      </c>
      <c r="AR43" s="37">
        <f t="shared" si="12"/>
        <v>1.5472166863885002E-3</v>
      </c>
      <c r="AT43" s="38" t="s">
        <v>84</v>
      </c>
      <c r="AU43" s="5">
        <v>6.6</v>
      </c>
      <c r="AV43" s="5">
        <v>696</v>
      </c>
      <c r="AW43" s="5">
        <f t="shared" si="25"/>
        <v>874.2</v>
      </c>
      <c r="AX43" s="37">
        <f t="shared" si="26"/>
        <v>3.936538232136467E-3</v>
      </c>
      <c r="AY43" s="37">
        <f t="shared" si="13"/>
        <v>1.7252576731826542E-2</v>
      </c>
      <c r="AZ43" s="37">
        <f t="shared" si="14"/>
        <v>1.0211423899077211E-2</v>
      </c>
    </row>
    <row r="44" spans="1:52" x14ac:dyDescent="0.25">
      <c r="A44" s="38" t="s">
        <v>9</v>
      </c>
      <c r="B44" s="5">
        <v>9190</v>
      </c>
      <c r="C44" s="5">
        <v>947</v>
      </c>
      <c r="D44" s="5">
        <f t="shared" si="15"/>
        <v>249077</v>
      </c>
      <c r="E44" s="73">
        <f t="shared" si="2"/>
        <v>1.0713657850301638E-2</v>
      </c>
      <c r="F44" s="73">
        <f t="shared" si="3"/>
        <v>6.399772587088402E-5</v>
      </c>
      <c r="G44" s="73">
        <f t="shared" si="4"/>
        <v>6.5619869434171713E-3</v>
      </c>
      <c r="L44" s="12"/>
      <c r="N44" s="38" t="s">
        <v>5</v>
      </c>
      <c r="O44" s="5">
        <v>2096</v>
      </c>
      <c r="P44" s="5">
        <v>1609</v>
      </c>
      <c r="Q44" s="5">
        <f t="shared" si="17"/>
        <v>58201</v>
      </c>
      <c r="R44" s="37">
        <f t="shared" si="5"/>
        <v>3.0711792683677328E-3</v>
      </c>
      <c r="S44" s="37">
        <f t="shared" si="6"/>
        <v>5.4333070841679708E-4</v>
      </c>
      <c r="T44" s="37">
        <f t="shared" si="18"/>
        <v>2.7211781919362684E-3</v>
      </c>
      <c r="V44" s="38" t="s">
        <v>4</v>
      </c>
      <c r="W44" s="5">
        <v>1164</v>
      </c>
      <c r="X44" s="5">
        <v>202</v>
      </c>
      <c r="Y44" s="5">
        <f t="shared" si="19"/>
        <v>31630</v>
      </c>
      <c r="Z44" s="37">
        <f t="shared" si="20"/>
        <v>9.2090064716213865E-3</v>
      </c>
      <c r="AA44" s="37">
        <f t="shared" si="7"/>
        <v>4.1597483393440322E-5</v>
      </c>
      <c r="AB44" s="37">
        <f t="shared" si="8"/>
        <v>3.8252183597420135E-3</v>
      </c>
      <c r="AD44" s="38" t="s">
        <v>59</v>
      </c>
      <c r="AE44" s="5">
        <v>25934</v>
      </c>
      <c r="AF44" s="5">
        <v>6291918</v>
      </c>
      <c r="AG44" s="15">
        <f t="shared" si="21"/>
        <v>6992136</v>
      </c>
      <c r="AH44" s="37">
        <f t="shared" si="22"/>
        <v>1</v>
      </c>
      <c r="AI44" s="37">
        <f t="shared" si="9"/>
        <v>1</v>
      </c>
      <c r="AJ44" s="37">
        <f t="shared" si="10"/>
        <v>1</v>
      </c>
      <c r="AL44" s="38" t="s">
        <v>84</v>
      </c>
      <c r="AM44" s="5">
        <v>0</v>
      </c>
      <c r="AN44" s="5">
        <v>0</v>
      </c>
      <c r="AO44" s="5">
        <f t="shared" si="23"/>
        <v>0</v>
      </c>
      <c r="AP44" s="37">
        <f t="shared" si="24"/>
        <v>0</v>
      </c>
      <c r="AQ44" s="37">
        <f t="shared" si="11"/>
        <v>0</v>
      </c>
      <c r="AR44" s="37">
        <f t="shared" si="12"/>
        <v>0</v>
      </c>
      <c r="AT44" s="38" t="s">
        <v>59</v>
      </c>
      <c r="AU44" s="5">
        <v>1676.6</v>
      </c>
      <c r="AV44" s="5">
        <v>40341.800000000003</v>
      </c>
      <c r="AW44" s="15">
        <f t="shared" si="25"/>
        <v>85610</v>
      </c>
      <c r="AX44" s="37"/>
      <c r="AY44" s="37"/>
      <c r="AZ44" s="37"/>
    </row>
    <row r="45" spans="1:52" x14ac:dyDescent="0.25">
      <c r="A45" s="38" t="s">
        <v>6</v>
      </c>
      <c r="B45" s="5">
        <v>8138</v>
      </c>
      <c r="C45" s="5">
        <v>1006</v>
      </c>
      <c r="D45" s="5">
        <f t="shared" si="15"/>
        <v>220732</v>
      </c>
      <c r="E45" s="73">
        <f t="shared" si="2"/>
        <v>9.4872413042170547E-3</v>
      </c>
      <c r="F45" s="73">
        <f t="shared" si="3"/>
        <v>6.7984912593568454E-5</v>
      </c>
      <c r="G45" s="73">
        <f t="shared" si="4"/>
        <v>5.8152318439452823E-3</v>
      </c>
      <c r="L45" s="12"/>
      <c r="N45" s="38" t="s">
        <v>21</v>
      </c>
      <c r="O45" s="5">
        <v>1313</v>
      </c>
      <c r="P45" s="5">
        <v>27</v>
      </c>
      <c r="Q45" s="5">
        <f t="shared" si="17"/>
        <v>35478</v>
      </c>
      <c r="R45" s="37">
        <f t="shared" si="5"/>
        <v>1.9238828145834127E-3</v>
      </c>
      <c r="S45" s="37">
        <f t="shared" si="6"/>
        <v>9.1174202158194666E-6</v>
      </c>
      <c r="T45" s="37">
        <f t="shared" si="18"/>
        <v>1.658768060574817E-3</v>
      </c>
      <c r="V45" s="38" t="s">
        <v>9</v>
      </c>
      <c r="W45" s="5">
        <v>361</v>
      </c>
      <c r="X45" s="5">
        <v>11</v>
      </c>
      <c r="Y45" s="5">
        <f t="shared" si="19"/>
        <v>9758</v>
      </c>
      <c r="Z45" s="37">
        <f t="shared" si="20"/>
        <v>2.8560578490165983E-3</v>
      </c>
      <c r="AA45" s="37">
        <f t="shared" si="7"/>
        <v>2.2652094917219979E-6</v>
      </c>
      <c r="AB45" s="37">
        <f t="shared" si="8"/>
        <v>1.1800973997585383E-3</v>
      </c>
      <c r="AH45" s="37"/>
      <c r="AI45" s="37"/>
      <c r="AJ45" s="37"/>
      <c r="AL45" s="38" t="s">
        <v>59</v>
      </c>
      <c r="AM45" s="5">
        <v>21301</v>
      </c>
      <c r="AN45" s="5">
        <v>647714</v>
      </c>
      <c r="AO45" s="15">
        <f t="shared" si="23"/>
        <v>1222841</v>
      </c>
      <c r="AP45" s="37"/>
      <c r="AQ45" s="37"/>
      <c r="AR45" s="37"/>
      <c r="AX45" s="37"/>
      <c r="AY45" s="37"/>
      <c r="AZ45" s="37"/>
    </row>
    <row r="46" spans="1:52" x14ac:dyDescent="0.25">
      <c r="A46" s="38" t="s">
        <v>7</v>
      </c>
      <c r="B46" s="5">
        <v>6229</v>
      </c>
      <c r="C46" s="5">
        <v>187</v>
      </c>
      <c r="D46" s="5">
        <f t="shared" si="15"/>
        <v>168370</v>
      </c>
      <c r="E46" s="73">
        <f t="shared" si="2"/>
        <v>7.2617382752479765E-3</v>
      </c>
      <c r="F46" s="73">
        <f t="shared" si="3"/>
        <v>1.2637354527830319E-5</v>
      </c>
      <c r="G46" s="73">
        <f t="shared" si="4"/>
        <v>4.4357437325130344E-3</v>
      </c>
      <c r="L46" s="12"/>
      <c r="N46" s="38" t="s">
        <v>4</v>
      </c>
      <c r="O46" s="5">
        <v>606</v>
      </c>
      <c r="P46" s="5">
        <v>32</v>
      </c>
      <c r="Q46" s="5">
        <f t="shared" si="17"/>
        <v>16394</v>
      </c>
      <c r="R46" s="37">
        <f t="shared" si="5"/>
        <v>8.8794591442311352E-4</v>
      </c>
      <c r="S46" s="37">
        <f t="shared" si="6"/>
        <v>1.0805831366897146E-5</v>
      </c>
      <c r="T46" s="37">
        <f t="shared" si="18"/>
        <v>7.6649877628568548E-4</v>
      </c>
      <c r="V46" s="38" t="s">
        <v>7</v>
      </c>
      <c r="W46" s="5">
        <v>48</v>
      </c>
      <c r="X46" s="5">
        <v>2</v>
      </c>
      <c r="Y46" s="5">
        <f t="shared" si="19"/>
        <v>1298</v>
      </c>
      <c r="Z46" s="37">
        <f t="shared" si="20"/>
        <v>3.7975284419057261E-4</v>
      </c>
      <c r="AA46" s="37">
        <f t="shared" si="7"/>
        <v>4.1185627122218141E-7</v>
      </c>
      <c r="AB46" s="37">
        <f t="shared" si="8"/>
        <v>1.5697544833844873E-4</v>
      </c>
      <c r="AH46" s="37"/>
      <c r="AI46" s="37"/>
      <c r="AJ46" s="37"/>
      <c r="AP46" s="37"/>
      <c r="AQ46" s="37"/>
      <c r="AR46" s="37"/>
      <c r="AX46" s="37"/>
      <c r="AY46" s="37"/>
      <c r="AZ46" s="37"/>
    </row>
    <row r="47" spans="1:52" x14ac:dyDescent="0.25">
      <c r="A47" s="38" t="s">
        <v>5</v>
      </c>
      <c r="B47" s="5">
        <v>5848</v>
      </c>
      <c r="C47" s="5">
        <v>7089.8</v>
      </c>
      <c r="D47" s="5">
        <f t="shared" si="15"/>
        <v>164985.79999999999</v>
      </c>
      <c r="E47" s="73">
        <f t="shared" si="2"/>
        <v>6.8175703056108788E-3</v>
      </c>
      <c r="F47" s="73">
        <f t="shared" si="3"/>
        <v>4.7912468519471335E-4</v>
      </c>
      <c r="G47" s="73">
        <f t="shared" si="4"/>
        <v>4.3465862582624517E-3</v>
      </c>
      <c r="L47" s="12"/>
      <c r="N47" s="38" t="s">
        <v>10</v>
      </c>
      <c r="O47" s="5">
        <v>300</v>
      </c>
      <c r="P47" s="5">
        <v>45</v>
      </c>
      <c r="Q47" s="5">
        <f t="shared" si="17"/>
        <v>8145</v>
      </c>
      <c r="R47" s="37">
        <f t="shared" si="5"/>
        <v>4.3957718535797698E-4</v>
      </c>
      <c r="S47" s="37">
        <f t="shared" si="6"/>
        <v>1.5195700359699112E-5</v>
      </c>
      <c r="T47" s="37">
        <f t="shared" si="18"/>
        <v>3.8081813668701408E-4</v>
      </c>
      <c r="V47" s="38" t="s">
        <v>15</v>
      </c>
      <c r="W47" s="5">
        <v>0</v>
      </c>
      <c r="X47" s="5">
        <v>40029</v>
      </c>
      <c r="Y47" s="5">
        <f t="shared" si="19"/>
        <v>40029</v>
      </c>
      <c r="Z47" s="37">
        <f t="shared" si="20"/>
        <v>0</v>
      </c>
      <c r="AA47" s="37">
        <f t="shared" si="7"/>
        <v>8.2430973403763499E-3</v>
      </c>
      <c r="AB47" s="37">
        <f t="shared" si="8"/>
        <v>4.840963190708601E-3</v>
      </c>
      <c r="AH47" s="37"/>
      <c r="AI47" s="37"/>
      <c r="AJ47" s="37"/>
      <c r="AP47" s="37"/>
      <c r="AQ47" s="37"/>
      <c r="AR47" s="37"/>
      <c r="AX47" s="37"/>
      <c r="AY47" s="37"/>
      <c r="AZ47" s="37"/>
    </row>
    <row r="48" spans="1:52" x14ac:dyDescent="0.25">
      <c r="A48" s="38" t="s">
        <v>12</v>
      </c>
      <c r="B48" s="5">
        <v>5371</v>
      </c>
      <c r="C48" s="5">
        <v>2748</v>
      </c>
      <c r="D48" s="5">
        <f t="shared" si="15"/>
        <v>147765</v>
      </c>
      <c r="E48" s="73">
        <f t="shared" si="2"/>
        <v>6.2614859971675844E-3</v>
      </c>
      <c r="F48" s="73">
        <f t="shared" si="3"/>
        <v>1.8570829006672577E-4</v>
      </c>
      <c r="G48" s="73">
        <f t="shared" si="4"/>
        <v>3.8929005917609349E-3</v>
      </c>
      <c r="L48" s="12"/>
      <c r="N48" s="38" t="s">
        <v>22</v>
      </c>
      <c r="O48" s="5">
        <v>39</v>
      </c>
      <c r="P48" s="5">
        <v>1</v>
      </c>
      <c r="Q48" s="5">
        <f t="shared" si="17"/>
        <v>1054</v>
      </c>
      <c r="R48" s="37">
        <f t="shared" si="5"/>
        <v>5.7145034096537011E-5</v>
      </c>
      <c r="S48" s="37">
        <f t="shared" si="6"/>
        <v>3.3768223021553582E-7</v>
      </c>
      <c r="T48" s="37">
        <f t="shared" si="18"/>
        <v>4.9279596816220115E-5</v>
      </c>
      <c r="V48" s="38" t="s">
        <v>59</v>
      </c>
      <c r="W48" s="5">
        <v>126398</v>
      </c>
      <c r="X48" s="5">
        <v>4856063</v>
      </c>
      <c r="Y48" s="15">
        <f t="shared" si="19"/>
        <v>8268809</v>
      </c>
      <c r="Z48" s="37">
        <f t="shared" si="20"/>
        <v>1</v>
      </c>
      <c r="AA48" s="37">
        <f t="shared" si="7"/>
        <v>1</v>
      </c>
      <c r="AB48" s="37">
        <f t="shared" si="8"/>
        <v>1</v>
      </c>
      <c r="AH48" s="37"/>
      <c r="AI48" s="37"/>
      <c r="AJ48" s="37"/>
      <c r="AP48" s="37"/>
      <c r="AQ48" s="37"/>
      <c r="AR48" s="37"/>
      <c r="AX48" s="37"/>
      <c r="AY48" s="37"/>
      <c r="AZ48" s="37"/>
    </row>
    <row r="49" spans="1:52" x14ac:dyDescent="0.25">
      <c r="A49" s="38" t="s">
        <v>19</v>
      </c>
      <c r="B49" s="5">
        <v>3517</v>
      </c>
      <c r="C49" s="5">
        <v>249</v>
      </c>
      <c r="D49" s="5">
        <f t="shared" si="15"/>
        <v>95208</v>
      </c>
      <c r="E49" s="73">
        <f t="shared" si="2"/>
        <v>4.1001017039728905E-3</v>
      </c>
      <c r="F49" s="73">
        <f t="shared" si="3"/>
        <v>1.682727955844786E-5</v>
      </c>
      <c r="G49" s="73">
        <f t="shared" si="4"/>
        <v>2.508275163539235E-3</v>
      </c>
      <c r="L49" s="12"/>
      <c r="N49" s="38" t="s">
        <v>59</v>
      </c>
      <c r="O49" s="5">
        <v>682474</v>
      </c>
      <c r="P49" s="5">
        <v>2961364</v>
      </c>
      <c r="Q49" s="15">
        <f t="shared" si="17"/>
        <v>21388162</v>
      </c>
      <c r="R49" s="37">
        <f t="shared" si="5"/>
        <v>1</v>
      </c>
      <c r="S49" s="37">
        <f t="shared" si="6"/>
        <v>1</v>
      </c>
      <c r="T49" s="37">
        <f t="shared" si="18"/>
        <v>1</v>
      </c>
      <c r="Z49" s="37"/>
      <c r="AA49" s="37"/>
      <c r="AB49" s="37"/>
      <c r="AH49" s="37"/>
      <c r="AI49" s="37"/>
      <c r="AJ49" s="37"/>
      <c r="AP49" s="37"/>
      <c r="AQ49" s="37"/>
      <c r="AR49" s="37"/>
      <c r="AX49" s="37"/>
      <c r="AY49" s="37"/>
      <c r="AZ49" s="37"/>
    </row>
    <row r="50" spans="1:52" x14ac:dyDescent="0.25">
      <c r="A50" s="38" t="s">
        <v>4</v>
      </c>
      <c r="B50" s="5">
        <v>1770</v>
      </c>
      <c r="C50" s="5">
        <v>234</v>
      </c>
      <c r="D50" s="5">
        <f t="shared" si="15"/>
        <v>48024</v>
      </c>
      <c r="E50" s="73">
        <f t="shared" si="2"/>
        <v>2.0634574967392707E-3</v>
      </c>
      <c r="F50" s="73">
        <f t="shared" si="3"/>
        <v>1.5813588018782326E-5</v>
      </c>
      <c r="G50" s="73">
        <f t="shared" si="4"/>
        <v>1.2652025717776682E-3</v>
      </c>
      <c r="L50" s="12"/>
    </row>
    <row r="51" spans="1:52" x14ac:dyDescent="0.25">
      <c r="A51" s="38" t="s">
        <v>21</v>
      </c>
      <c r="B51" s="5">
        <v>1313</v>
      </c>
      <c r="C51" s="5">
        <v>27</v>
      </c>
      <c r="D51" s="5">
        <f t="shared" si="15"/>
        <v>35478</v>
      </c>
      <c r="E51" s="73">
        <f t="shared" si="2"/>
        <v>1.5306890922139338E-3</v>
      </c>
      <c r="F51" s="73">
        <f t="shared" si="3"/>
        <v>1.8246447713979606E-6</v>
      </c>
      <c r="G51" s="73">
        <f t="shared" si="4"/>
        <v>9.3467551310861467E-4</v>
      </c>
      <c r="L51" s="12"/>
    </row>
    <row r="52" spans="1:52" x14ac:dyDescent="0.25">
      <c r="A52" s="38" t="s">
        <v>84</v>
      </c>
      <c r="B52" s="5">
        <v>967.6</v>
      </c>
      <c r="C52" s="5">
        <v>195843</v>
      </c>
      <c r="D52" s="5">
        <f t="shared" si="15"/>
        <v>221968.2</v>
      </c>
      <c r="E52" s="73">
        <f t="shared" si="2"/>
        <v>1.1280234315508015E-3</v>
      </c>
      <c r="F52" s="73">
        <f t="shared" si="3"/>
        <v>1.3234959480181141E-2</v>
      </c>
      <c r="G52" s="73">
        <f t="shared" si="4"/>
        <v>5.8477997978689782E-3</v>
      </c>
      <c r="L52" s="12"/>
    </row>
    <row r="53" spans="1:52" x14ac:dyDescent="0.25">
      <c r="A53" s="38" t="s">
        <v>18</v>
      </c>
      <c r="B53" s="5">
        <v>865</v>
      </c>
      <c r="C53" s="5">
        <v>18</v>
      </c>
      <c r="D53" s="5">
        <f t="shared" si="15"/>
        <v>23373</v>
      </c>
      <c r="E53" s="73">
        <f t="shared" si="2"/>
        <v>1.0084128444516776E-3</v>
      </c>
      <c r="F53" s="73">
        <f t="shared" si="3"/>
        <v>1.2164298475986404E-6</v>
      </c>
      <c r="G53" s="73">
        <f t="shared" si="4"/>
        <v>6.157666939480143E-4</v>
      </c>
      <c r="L53" s="12"/>
    </row>
    <row r="54" spans="1:52" x14ac:dyDescent="0.25">
      <c r="A54" s="38" t="s">
        <v>26</v>
      </c>
      <c r="B54" s="5">
        <v>438</v>
      </c>
      <c r="C54" s="5">
        <v>12.8</v>
      </c>
      <c r="D54" s="5">
        <f t="shared" si="15"/>
        <v>11838.8</v>
      </c>
      <c r="E54" s="73">
        <f t="shared" si="2"/>
        <v>5.1061829580327717E-4</v>
      </c>
      <c r="F54" s="73">
        <f t="shared" si="3"/>
        <v>8.6501678051458879E-7</v>
      </c>
      <c r="G54" s="73">
        <f t="shared" si="4"/>
        <v>3.118957231126407E-4</v>
      </c>
      <c r="L54" s="12"/>
    </row>
    <row r="55" spans="1:52" x14ac:dyDescent="0.25">
      <c r="A55" s="38" t="s">
        <v>25</v>
      </c>
      <c r="B55" s="5">
        <v>66</v>
      </c>
      <c r="C55" s="5">
        <v>2</v>
      </c>
      <c r="D55" s="5">
        <f t="shared" si="15"/>
        <v>1784</v>
      </c>
      <c r="E55" s="73">
        <f t="shared" si="2"/>
        <v>7.6942482929260949E-5</v>
      </c>
      <c r="F55" s="73">
        <f t="shared" si="3"/>
        <v>1.3515887195540449E-7</v>
      </c>
      <c r="G55" s="73">
        <f t="shared" si="4"/>
        <v>4.6999862319910046E-5</v>
      </c>
      <c r="L55" s="12"/>
    </row>
    <row r="56" spans="1:52" x14ac:dyDescent="0.25">
      <c r="A56" s="38" t="s">
        <v>22</v>
      </c>
      <c r="B56" s="5">
        <v>39</v>
      </c>
      <c r="C56" s="5">
        <v>1</v>
      </c>
      <c r="D56" s="5">
        <f t="shared" si="15"/>
        <v>1054</v>
      </c>
      <c r="E56" s="73">
        <f t="shared" si="2"/>
        <v>4.5466012640017832E-5</v>
      </c>
      <c r="F56" s="73">
        <f t="shared" si="3"/>
        <v>6.7579435977702247E-8</v>
      </c>
      <c r="G56" s="73">
        <f t="shared" si="4"/>
        <v>2.7767855877345955E-5</v>
      </c>
      <c r="L56" s="12"/>
      <c r="N56" s="1" t="s">
        <v>58</v>
      </c>
      <c r="O56" s="48" t="s">
        <v>60</v>
      </c>
      <c r="P56" s="48" t="s">
        <v>61</v>
      </c>
      <c r="Q56" s="49" t="s">
        <v>62</v>
      </c>
      <c r="V56" s="1" t="s">
        <v>58</v>
      </c>
      <c r="W56" s="48" t="s">
        <v>60</v>
      </c>
      <c r="X56" s="48" t="s">
        <v>61</v>
      </c>
      <c r="Y56" s="49" t="s">
        <v>62</v>
      </c>
      <c r="AD56" s="1" t="s">
        <v>58</v>
      </c>
      <c r="AE56" s="48" t="s">
        <v>60</v>
      </c>
      <c r="AF56" s="48" t="s">
        <v>61</v>
      </c>
      <c r="AG56" s="49" t="s">
        <v>62</v>
      </c>
      <c r="AL56" s="1" t="s">
        <v>58</v>
      </c>
      <c r="AM56" s="48" t="s">
        <v>60</v>
      </c>
      <c r="AN56" s="48" t="s">
        <v>61</v>
      </c>
      <c r="AO56" s="49" t="s">
        <v>62</v>
      </c>
      <c r="AT56" s="1" t="s">
        <v>58</v>
      </c>
      <c r="AU56" s="48" t="s">
        <v>60</v>
      </c>
      <c r="AV56" s="48" t="s">
        <v>61</v>
      </c>
      <c r="AW56" s="49" t="s">
        <v>62</v>
      </c>
    </row>
    <row r="57" spans="1:52" x14ac:dyDescent="0.25">
      <c r="A57" s="38" t="s">
        <v>15</v>
      </c>
      <c r="B57" s="5">
        <v>0</v>
      </c>
      <c r="C57" s="5">
        <v>2906843</v>
      </c>
      <c r="D57" s="5">
        <f t="shared" si="15"/>
        <v>2906843</v>
      </c>
      <c r="E57" s="73">
        <f t="shared" si="2"/>
        <v>0</v>
      </c>
      <c r="F57" s="73">
        <f t="shared" si="3"/>
        <v>0.19644281041573192</v>
      </c>
      <c r="G57" s="73">
        <f t="shared" si="4"/>
        <v>7.6581401785647013E-2</v>
      </c>
      <c r="L57" s="12"/>
      <c r="N57" s="38" t="s">
        <v>11</v>
      </c>
      <c r="O57" s="5">
        <v>183081</v>
      </c>
      <c r="P57" s="5">
        <v>5328</v>
      </c>
      <c r="Q57" s="5">
        <f t="shared" ref="Q57:Q71" si="27">O57*27+P57</f>
        <v>4948515</v>
      </c>
      <c r="V57" s="38" t="s">
        <v>59</v>
      </c>
      <c r="W57" s="5">
        <v>126398</v>
      </c>
      <c r="X57" s="5">
        <v>4856063</v>
      </c>
      <c r="Y57" s="5">
        <f t="shared" ref="Y57:Y70" si="28">W57*27+X57</f>
        <v>8268809</v>
      </c>
      <c r="AD57" s="38" t="s">
        <v>13</v>
      </c>
      <c r="AE57" s="5">
        <v>12718</v>
      </c>
      <c r="AF57" s="5">
        <v>3226165</v>
      </c>
      <c r="AG57" s="5">
        <f t="shared" ref="AG57:AG65" si="29">AE57*27+AF57</f>
        <v>3569551</v>
      </c>
      <c r="AL57" s="38" t="s">
        <v>13</v>
      </c>
      <c r="AM57" s="5">
        <v>2102</v>
      </c>
      <c r="AN57" s="5">
        <v>647113</v>
      </c>
      <c r="AO57" s="5">
        <f t="shared" ref="AO57:AO65" si="30">AM57*27+AN57</f>
        <v>703867</v>
      </c>
      <c r="AT57" s="38" t="s">
        <v>13</v>
      </c>
      <c r="AU57" s="5">
        <v>132</v>
      </c>
      <c r="AV57" s="5">
        <v>39600</v>
      </c>
      <c r="AW57" s="5">
        <f t="shared" ref="AW57:AW66" si="31">AU57*27+AV57</f>
        <v>43164</v>
      </c>
    </row>
    <row r="58" spans="1:52" x14ac:dyDescent="0.25">
      <c r="A58" s="38" t="s">
        <v>59</v>
      </c>
      <c r="B58" s="5">
        <v>857783.6</v>
      </c>
      <c r="C58" s="5">
        <v>14797400.800000001</v>
      </c>
      <c r="D58" s="15">
        <f t="shared" si="15"/>
        <v>37957558</v>
      </c>
      <c r="N58" s="38" t="s">
        <v>16</v>
      </c>
      <c r="O58" s="5">
        <v>170867</v>
      </c>
      <c r="P58" s="5">
        <v>28711</v>
      </c>
      <c r="Q58" s="5">
        <f t="shared" si="27"/>
        <v>4642120</v>
      </c>
      <c r="V58" s="38" t="s">
        <v>13</v>
      </c>
      <c r="W58" s="5">
        <v>42535</v>
      </c>
      <c r="X58" s="5">
        <v>4774257</v>
      </c>
      <c r="Y58" s="5">
        <f t="shared" si="28"/>
        <v>5922702</v>
      </c>
      <c r="AD58" s="38" t="s">
        <v>15</v>
      </c>
      <c r="AE58" s="5">
        <v>0</v>
      </c>
      <c r="AF58" s="5">
        <v>2866814</v>
      </c>
      <c r="AG58" s="5">
        <f t="shared" si="29"/>
        <v>2866814</v>
      </c>
      <c r="AL58" s="38" t="s">
        <v>7</v>
      </c>
      <c r="AM58" s="5">
        <v>6181</v>
      </c>
      <c r="AN58" s="5">
        <v>185</v>
      </c>
      <c r="AO58" s="5">
        <f t="shared" si="30"/>
        <v>167072</v>
      </c>
      <c r="AT58" s="38" t="s">
        <v>10</v>
      </c>
      <c r="AU58" s="5">
        <v>598</v>
      </c>
      <c r="AV58" s="5">
        <v>17.600000000000001</v>
      </c>
      <c r="AW58" s="5">
        <f t="shared" si="31"/>
        <v>16163.6</v>
      </c>
    </row>
    <row r="59" spans="1:52" x14ac:dyDescent="0.25">
      <c r="N59" s="38" t="s">
        <v>85</v>
      </c>
      <c r="O59" s="5">
        <v>136925</v>
      </c>
      <c r="P59" s="5">
        <v>160618</v>
      </c>
      <c r="Q59" s="5">
        <f t="shared" si="27"/>
        <v>3857593</v>
      </c>
      <c r="V59" s="38" t="s">
        <v>10</v>
      </c>
      <c r="W59" s="5">
        <v>20784</v>
      </c>
      <c r="X59" s="5">
        <v>605</v>
      </c>
      <c r="Y59" s="5">
        <f t="shared" si="28"/>
        <v>561773</v>
      </c>
      <c r="AD59" s="38" t="s">
        <v>84</v>
      </c>
      <c r="AE59" s="5">
        <v>961</v>
      </c>
      <c r="AF59" s="5">
        <v>195147</v>
      </c>
      <c r="AG59" s="5">
        <f t="shared" si="29"/>
        <v>221094</v>
      </c>
      <c r="AL59" s="38" t="s">
        <v>10</v>
      </c>
      <c r="AM59" s="5">
        <v>5007</v>
      </c>
      <c r="AN59" s="5">
        <v>136</v>
      </c>
      <c r="AO59" s="5">
        <f t="shared" si="30"/>
        <v>135325</v>
      </c>
      <c r="AT59" s="38" t="s">
        <v>26</v>
      </c>
      <c r="AU59" s="5">
        <v>438</v>
      </c>
      <c r="AV59" s="5">
        <v>12.8</v>
      </c>
      <c r="AW59" s="5">
        <f t="shared" si="31"/>
        <v>11838.8</v>
      </c>
    </row>
    <row r="60" spans="1:52" x14ac:dyDescent="0.25">
      <c r="N60" s="38" t="s">
        <v>13</v>
      </c>
      <c r="O60" s="5">
        <v>8488</v>
      </c>
      <c r="P60" s="5">
        <v>2700045</v>
      </c>
      <c r="Q60" s="5">
        <f t="shared" si="27"/>
        <v>2929221</v>
      </c>
      <c r="V60" s="38" t="s">
        <v>85</v>
      </c>
      <c r="W60" s="5">
        <v>19137</v>
      </c>
      <c r="X60" s="5">
        <v>21438</v>
      </c>
      <c r="Y60" s="5">
        <f t="shared" si="28"/>
        <v>538137</v>
      </c>
      <c r="AD60" s="38" t="s">
        <v>9</v>
      </c>
      <c r="AE60" s="5">
        <v>7033</v>
      </c>
      <c r="AF60" s="5">
        <v>891</v>
      </c>
      <c r="AG60" s="5">
        <f t="shared" si="29"/>
        <v>190782</v>
      </c>
      <c r="AL60" s="38" t="s">
        <v>6</v>
      </c>
      <c r="AM60" s="5">
        <v>4034</v>
      </c>
      <c r="AN60" s="5">
        <v>176</v>
      </c>
      <c r="AO60" s="5">
        <f t="shared" si="30"/>
        <v>109094</v>
      </c>
      <c r="AT60" s="38" t="s">
        <v>6</v>
      </c>
      <c r="AU60" s="5">
        <v>168</v>
      </c>
      <c r="AV60" s="5">
        <v>5</v>
      </c>
      <c r="AW60" s="5">
        <f t="shared" si="31"/>
        <v>4541</v>
      </c>
    </row>
    <row r="61" spans="1:52" x14ac:dyDescent="0.25">
      <c r="N61" s="38" t="s">
        <v>23</v>
      </c>
      <c r="O61" s="5">
        <v>100709</v>
      </c>
      <c r="P61" s="5">
        <v>4918</v>
      </c>
      <c r="Q61" s="5">
        <f t="shared" si="27"/>
        <v>2724061</v>
      </c>
      <c r="V61" s="38" t="s">
        <v>16</v>
      </c>
      <c r="W61" s="5">
        <v>11453</v>
      </c>
      <c r="X61" s="5">
        <v>2051</v>
      </c>
      <c r="Y61" s="5">
        <f t="shared" si="28"/>
        <v>311282</v>
      </c>
      <c r="AD61" s="38" t="s">
        <v>10</v>
      </c>
      <c r="AE61" s="5">
        <v>3686</v>
      </c>
      <c r="AF61" s="5">
        <v>809</v>
      </c>
      <c r="AG61" s="5">
        <f t="shared" si="29"/>
        <v>100331</v>
      </c>
      <c r="AL61" s="38" t="s">
        <v>9</v>
      </c>
      <c r="AM61" s="5">
        <v>1796</v>
      </c>
      <c r="AN61" s="5">
        <v>45</v>
      </c>
      <c r="AO61" s="5">
        <f t="shared" si="30"/>
        <v>48537</v>
      </c>
      <c r="AT61" s="38" t="s">
        <v>11</v>
      </c>
      <c r="AU61" s="5">
        <v>142</v>
      </c>
      <c r="AV61" s="5">
        <v>4.2</v>
      </c>
      <c r="AW61" s="5">
        <f t="shared" si="31"/>
        <v>3838.2</v>
      </c>
    </row>
    <row r="62" spans="1:52" x14ac:dyDescent="0.25">
      <c r="A62" s="1" t="s">
        <v>58</v>
      </c>
      <c r="B62" s="48" t="s">
        <v>60</v>
      </c>
      <c r="C62" s="48" t="s">
        <v>61</v>
      </c>
      <c r="D62" s="49" t="s">
        <v>62</v>
      </c>
      <c r="N62" s="38" t="s">
        <v>38</v>
      </c>
      <c r="O62" s="5">
        <v>50092</v>
      </c>
      <c r="P62" s="5">
        <v>31822</v>
      </c>
      <c r="Q62" s="5">
        <f t="shared" si="27"/>
        <v>1384306</v>
      </c>
      <c r="V62" s="38" t="s">
        <v>8</v>
      </c>
      <c r="W62" s="5">
        <v>9176</v>
      </c>
      <c r="X62" s="5">
        <v>10168</v>
      </c>
      <c r="Y62" s="5">
        <f t="shared" si="28"/>
        <v>257920</v>
      </c>
      <c r="AD62" s="38" t="s">
        <v>11</v>
      </c>
      <c r="AE62" s="5">
        <v>782</v>
      </c>
      <c r="AF62" s="5">
        <v>56</v>
      </c>
      <c r="AG62" s="5">
        <f t="shared" si="29"/>
        <v>21170</v>
      </c>
      <c r="AL62" s="38" t="s">
        <v>18</v>
      </c>
      <c r="AM62" s="5">
        <v>865</v>
      </c>
      <c r="AN62" s="5">
        <v>18</v>
      </c>
      <c r="AO62" s="5">
        <f t="shared" si="30"/>
        <v>23373</v>
      </c>
      <c r="AT62" s="38" t="s">
        <v>16</v>
      </c>
      <c r="AU62" s="5">
        <v>100</v>
      </c>
      <c r="AV62" s="5">
        <v>3.4</v>
      </c>
      <c r="AW62" s="5">
        <f t="shared" si="31"/>
        <v>2703.4</v>
      </c>
    </row>
    <row r="63" spans="1:52" x14ac:dyDescent="0.25">
      <c r="A63" s="38" t="s">
        <v>13</v>
      </c>
      <c r="B63" s="5">
        <v>65975</v>
      </c>
      <c r="C63" s="5">
        <v>11387180</v>
      </c>
      <c r="D63" s="5">
        <f t="shared" ref="D63:D85" si="32">B63*27+C63</f>
        <v>13168505</v>
      </c>
      <c r="N63" s="38" t="s">
        <v>8</v>
      </c>
      <c r="O63" s="5">
        <v>12327</v>
      </c>
      <c r="P63" s="5">
        <v>14219</v>
      </c>
      <c r="Q63" s="5">
        <f t="shared" si="27"/>
        <v>347048</v>
      </c>
      <c r="V63" s="38" t="s">
        <v>11</v>
      </c>
      <c r="W63" s="5">
        <v>9445</v>
      </c>
      <c r="X63" s="5">
        <v>275</v>
      </c>
      <c r="Y63" s="5">
        <f t="shared" si="28"/>
        <v>255290</v>
      </c>
      <c r="AD63" s="38" t="s">
        <v>6</v>
      </c>
      <c r="AE63" s="5">
        <v>543</v>
      </c>
      <c r="AF63" s="5">
        <v>54</v>
      </c>
      <c r="AG63" s="5">
        <f t="shared" si="29"/>
        <v>14715</v>
      </c>
      <c r="AL63" s="38" t="s">
        <v>11</v>
      </c>
      <c r="AM63" s="5">
        <v>832</v>
      </c>
      <c r="AN63" s="5">
        <v>26</v>
      </c>
      <c r="AO63" s="5">
        <f t="shared" si="30"/>
        <v>22490</v>
      </c>
      <c r="AT63" s="38" t="s">
        <v>25</v>
      </c>
      <c r="AU63" s="5">
        <v>66</v>
      </c>
      <c r="AV63" s="5">
        <v>2</v>
      </c>
      <c r="AW63" s="5">
        <f t="shared" si="31"/>
        <v>1784</v>
      </c>
    </row>
    <row r="64" spans="1:52" x14ac:dyDescent="0.25">
      <c r="A64" s="38" t="s">
        <v>11</v>
      </c>
      <c r="B64" s="5">
        <v>194282</v>
      </c>
      <c r="C64" s="5">
        <v>5689.2</v>
      </c>
      <c r="D64" s="5">
        <f t="shared" si="32"/>
        <v>5251303.2</v>
      </c>
      <c r="N64" s="38" t="s">
        <v>20</v>
      </c>
      <c r="O64" s="5">
        <v>12114</v>
      </c>
      <c r="P64" s="5">
        <v>13740</v>
      </c>
      <c r="Q64" s="5">
        <f t="shared" si="27"/>
        <v>340818</v>
      </c>
      <c r="V64" s="38" t="s">
        <v>12</v>
      </c>
      <c r="W64" s="5">
        <v>5301</v>
      </c>
      <c r="X64" s="5">
        <v>2746</v>
      </c>
      <c r="Y64" s="5">
        <f t="shared" si="28"/>
        <v>145873</v>
      </c>
      <c r="AD64" s="38" t="s">
        <v>5</v>
      </c>
      <c r="AE64" s="5">
        <v>125</v>
      </c>
      <c r="AF64" s="5">
        <v>1972</v>
      </c>
      <c r="AG64" s="5">
        <f t="shared" si="29"/>
        <v>5347</v>
      </c>
      <c r="AL64" s="38" t="s">
        <v>16</v>
      </c>
      <c r="AM64" s="5">
        <v>414</v>
      </c>
      <c r="AN64" s="5">
        <v>13</v>
      </c>
      <c r="AO64" s="5">
        <f t="shared" si="30"/>
        <v>11191</v>
      </c>
      <c r="AT64" s="38" t="s">
        <v>84</v>
      </c>
      <c r="AU64" s="5">
        <v>6.6</v>
      </c>
      <c r="AV64" s="5">
        <v>696</v>
      </c>
      <c r="AW64" s="5">
        <f t="shared" si="31"/>
        <v>874.2</v>
      </c>
    </row>
    <row r="65" spans="1:49" x14ac:dyDescent="0.25">
      <c r="A65" s="38" t="s">
        <v>16</v>
      </c>
      <c r="B65" s="5">
        <v>182920</v>
      </c>
      <c r="C65" s="5">
        <v>30788.400000000001</v>
      </c>
      <c r="D65" s="5">
        <f t="shared" si="32"/>
        <v>4969628.4000000004</v>
      </c>
      <c r="N65" s="38" t="s">
        <v>19</v>
      </c>
      <c r="O65" s="5">
        <v>3517</v>
      </c>
      <c r="P65" s="5">
        <v>249</v>
      </c>
      <c r="Q65" s="5">
        <f t="shared" si="27"/>
        <v>95208</v>
      </c>
      <c r="V65" s="38" t="s">
        <v>5</v>
      </c>
      <c r="W65" s="5">
        <v>3601</v>
      </c>
      <c r="X65" s="5">
        <v>3508</v>
      </c>
      <c r="Y65" s="5">
        <f t="shared" si="28"/>
        <v>100735</v>
      </c>
      <c r="AD65" s="38" t="s">
        <v>16</v>
      </c>
      <c r="AE65" s="5">
        <v>86</v>
      </c>
      <c r="AF65" s="5">
        <v>10</v>
      </c>
      <c r="AG65" s="5">
        <f t="shared" si="29"/>
        <v>2332</v>
      </c>
      <c r="AL65" s="38" t="s">
        <v>12</v>
      </c>
      <c r="AM65" s="5">
        <v>70</v>
      </c>
      <c r="AN65" s="5">
        <v>2</v>
      </c>
      <c r="AO65" s="5">
        <f t="shared" si="30"/>
        <v>1892</v>
      </c>
      <c r="AT65" s="38" t="s">
        <v>5</v>
      </c>
      <c r="AU65" s="5">
        <v>26</v>
      </c>
      <c r="AV65" s="5">
        <v>0.8</v>
      </c>
      <c r="AW65" s="5">
        <f t="shared" si="31"/>
        <v>702.8</v>
      </c>
    </row>
    <row r="66" spans="1:49" x14ac:dyDescent="0.25">
      <c r="A66" s="38" t="s">
        <v>85</v>
      </c>
      <c r="B66" s="5">
        <v>156062</v>
      </c>
      <c r="C66" s="5">
        <v>182056</v>
      </c>
      <c r="D66" s="5">
        <f t="shared" si="32"/>
        <v>4395730</v>
      </c>
      <c r="N66" s="38" t="s">
        <v>5</v>
      </c>
      <c r="O66" s="5">
        <v>2096</v>
      </c>
      <c r="P66" s="5">
        <v>1609</v>
      </c>
      <c r="Q66" s="5">
        <f t="shared" si="27"/>
        <v>58201</v>
      </c>
      <c r="V66" s="38" t="s">
        <v>6</v>
      </c>
      <c r="W66" s="5">
        <v>3393</v>
      </c>
      <c r="X66" s="5">
        <v>771</v>
      </c>
      <c r="Y66" s="5">
        <f t="shared" si="28"/>
        <v>92382</v>
      </c>
      <c r="AT66" s="38" t="s">
        <v>59</v>
      </c>
      <c r="AU66" s="5">
        <v>1676.6</v>
      </c>
      <c r="AV66" s="5">
        <v>40341.800000000003</v>
      </c>
      <c r="AW66" s="15">
        <f t="shared" si="31"/>
        <v>85610</v>
      </c>
    </row>
    <row r="67" spans="1:49" x14ac:dyDescent="0.25">
      <c r="A67" s="38" t="s">
        <v>15</v>
      </c>
      <c r="B67" s="5">
        <v>0</v>
      </c>
      <c r="C67" s="5">
        <v>2906843</v>
      </c>
      <c r="D67" s="5">
        <f t="shared" si="32"/>
        <v>2906843</v>
      </c>
      <c r="N67" s="38" t="s">
        <v>21</v>
      </c>
      <c r="O67" s="5">
        <v>1313</v>
      </c>
      <c r="P67" s="5">
        <v>27</v>
      </c>
      <c r="Q67" s="5">
        <f t="shared" si="27"/>
        <v>35478</v>
      </c>
      <c r="V67" s="38" t="s">
        <v>15</v>
      </c>
      <c r="W67" s="5">
        <v>0</v>
      </c>
      <c r="X67" s="5">
        <v>40029</v>
      </c>
      <c r="Y67" s="5">
        <f t="shared" si="28"/>
        <v>40029</v>
      </c>
    </row>
    <row r="68" spans="1:49" x14ac:dyDescent="0.25">
      <c r="A68" s="38" t="s">
        <v>23</v>
      </c>
      <c r="B68" s="5">
        <v>100709</v>
      </c>
      <c r="C68" s="5">
        <v>4918</v>
      </c>
      <c r="D68" s="5">
        <f t="shared" si="32"/>
        <v>2724061</v>
      </c>
      <c r="N68" s="38" t="s">
        <v>4</v>
      </c>
      <c r="O68" s="5">
        <v>606</v>
      </c>
      <c r="P68" s="5">
        <v>32</v>
      </c>
      <c r="Q68" s="5">
        <f t="shared" si="27"/>
        <v>16394</v>
      </c>
      <c r="V68" s="38" t="s">
        <v>4</v>
      </c>
      <c r="W68" s="5">
        <v>1164</v>
      </c>
      <c r="X68" s="5">
        <v>202</v>
      </c>
      <c r="Y68" s="5">
        <f t="shared" si="28"/>
        <v>31630</v>
      </c>
    </row>
    <row r="69" spans="1:49" x14ac:dyDescent="0.25">
      <c r="A69" s="38" t="s">
        <v>38</v>
      </c>
      <c r="B69" s="5">
        <v>50092</v>
      </c>
      <c r="C69" s="5">
        <v>31822</v>
      </c>
      <c r="D69" s="5">
        <f t="shared" si="32"/>
        <v>1384306</v>
      </c>
      <c r="N69" s="38" t="s">
        <v>10</v>
      </c>
      <c r="O69" s="5">
        <v>300</v>
      </c>
      <c r="P69" s="5">
        <v>45</v>
      </c>
      <c r="Q69" s="5">
        <f t="shared" si="27"/>
        <v>8145</v>
      </c>
      <c r="V69" s="38" t="s">
        <v>9</v>
      </c>
      <c r="W69" s="5">
        <v>361</v>
      </c>
      <c r="X69" s="5">
        <v>11</v>
      </c>
      <c r="Y69" s="5">
        <f t="shared" si="28"/>
        <v>9758</v>
      </c>
    </row>
    <row r="70" spans="1:49" x14ac:dyDescent="0.25">
      <c r="A70" s="38" t="s">
        <v>10</v>
      </c>
      <c r="B70" s="5">
        <v>30375</v>
      </c>
      <c r="C70" s="5">
        <v>1612.6</v>
      </c>
      <c r="D70" s="5">
        <f t="shared" si="32"/>
        <v>821737.6</v>
      </c>
      <c r="N70" s="38" t="s">
        <v>22</v>
      </c>
      <c r="O70" s="5">
        <v>39</v>
      </c>
      <c r="P70" s="5">
        <v>1</v>
      </c>
      <c r="Q70" s="5">
        <f t="shared" si="27"/>
        <v>1054</v>
      </c>
      <c r="V70" s="38" t="s">
        <v>7</v>
      </c>
      <c r="W70" s="5">
        <v>48</v>
      </c>
      <c r="X70" s="5">
        <v>2</v>
      </c>
      <c r="Y70" s="5">
        <f t="shared" si="28"/>
        <v>1298</v>
      </c>
    </row>
    <row r="71" spans="1:49" x14ac:dyDescent="0.25">
      <c r="A71" s="38" t="s">
        <v>8</v>
      </c>
      <c r="B71" s="5">
        <v>21503</v>
      </c>
      <c r="C71" s="5">
        <v>24387</v>
      </c>
      <c r="D71" s="5">
        <f t="shared" si="32"/>
        <v>604968</v>
      </c>
      <c r="N71" s="56" t="s">
        <v>59</v>
      </c>
      <c r="O71" s="15">
        <v>682474</v>
      </c>
      <c r="P71" s="15">
        <v>2961364</v>
      </c>
      <c r="Q71" s="15">
        <f t="shared" si="27"/>
        <v>21388162</v>
      </c>
    </row>
    <row r="72" spans="1:49" x14ac:dyDescent="0.25">
      <c r="A72" s="38" t="s">
        <v>20</v>
      </c>
      <c r="B72" s="5">
        <v>12114</v>
      </c>
      <c r="C72" s="5">
        <v>13740</v>
      </c>
      <c r="D72" s="5">
        <f t="shared" si="32"/>
        <v>340818</v>
      </c>
    </row>
    <row r="73" spans="1:49" x14ac:dyDescent="0.25">
      <c r="A73" s="38" t="s">
        <v>9</v>
      </c>
      <c r="B73" s="5">
        <v>9190</v>
      </c>
      <c r="C73" s="5">
        <v>947</v>
      </c>
      <c r="D73" s="5">
        <f t="shared" si="32"/>
        <v>249077</v>
      </c>
    </row>
    <row r="74" spans="1:49" x14ac:dyDescent="0.25">
      <c r="A74" s="38" t="s">
        <v>84</v>
      </c>
      <c r="B74" s="5">
        <v>967.6</v>
      </c>
      <c r="C74" s="5">
        <v>195843</v>
      </c>
      <c r="D74" s="5">
        <f t="shared" si="32"/>
        <v>221968.2</v>
      </c>
    </row>
    <row r="75" spans="1:49" x14ac:dyDescent="0.25">
      <c r="A75" s="38" t="s">
        <v>6</v>
      </c>
      <c r="B75" s="5">
        <v>8138</v>
      </c>
      <c r="C75" s="5">
        <v>1006</v>
      </c>
      <c r="D75" s="5">
        <f t="shared" si="32"/>
        <v>220732</v>
      </c>
    </row>
    <row r="76" spans="1:49" x14ac:dyDescent="0.25">
      <c r="A76" s="38" t="s">
        <v>7</v>
      </c>
      <c r="B76" s="5">
        <v>6229</v>
      </c>
      <c r="C76" s="5">
        <v>187</v>
      </c>
      <c r="D76" s="5">
        <f t="shared" si="32"/>
        <v>168370</v>
      </c>
    </row>
    <row r="77" spans="1:49" x14ac:dyDescent="0.25">
      <c r="A77" s="38" t="s">
        <v>5</v>
      </c>
      <c r="B77" s="5">
        <v>5848</v>
      </c>
      <c r="C77" s="5">
        <v>7089.8</v>
      </c>
      <c r="D77" s="5">
        <f t="shared" si="32"/>
        <v>164985.79999999999</v>
      </c>
    </row>
    <row r="78" spans="1:49" x14ac:dyDescent="0.25">
      <c r="A78" s="38" t="s">
        <v>12</v>
      </c>
      <c r="B78" s="5">
        <v>5371</v>
      </c>
      <c r="C78" s="5">
        <v>2748</v>
      </c>
      <c r="D78" s="5">
        <f t="shared" si="32"/>
        <v>147765</v>
      </c>
    </row>
    <row r="79" spans="1:49" x14ac:dyDescent="0.25">
      <c r="A79" s="38" t="s">
        <v>19</v>
      </c>
      <c r="B79" s="5">
        <v>3517</v>
      </c>
      <c r="C79" s="5">
        <v>249</v>
      </c>
      <c r="D79" s="5">
        <f t="shared" si="32"/>
        <v>95208</v>
      </c>
    </row>
    <row r="80" spans="1:49" x14ac:dyDescent="0.25">
      <c r="A80" s="38" t="s">
        <v>4</v>
      </c>
      <c r="B80" s="5">
        <v>1770</v>
      </c>
      <c r="C80" s="5">
        <v>234</v>
      </c>
      <c r="D80" s="5">
        <f t="shared" si="32"/>
        <v>48024</v>
      </c>
    </row>
    <row r="81" spans="1:4" x14ac:dyDescent="0.25">
      <c r="A81" s="38" t="s">
        <v>21</v>
      </c>
      <c r="B81" s="5">
        <v>1313</v>
      </c>
      <c r="C81" s="5">
        <v>27</v>
      </c>
      <c r="D81" s="5">
        <f t="shared" si="32"/>
        <v>35478</v>
      </c>
    </row>
    <row r="82" spans="1:4" x14ac:dyDescent="0.25">
      <c r="A82" s="38" t="s">
        <v>18</v>
      </c>
      <c r="B82" s="5">
        <v>865</v>
      </c>
      <c r="C82" s="5">
        <v>18</v>
      </c>
      <c r="D82" s="5">
        <f t="shared" si="32"/>
        <v>23373</v>
      </c>
    </row>
    <row r="83" spans="1:4" x14ac:dyDescent="0.25">
      <c r="A83" s="38" t="s">
        <v>26</v>
      </c>
      <c r="B83" s="5">
        <v>438</v>
      </c>
      <c r="C83" s="5">
        <v>12.8</v>
      </c>
      <c r="D83" s="5">
        <f t="shared" si="32"/>
        <v>11838.8</v>
      </c>
    </row>
    <row r="84" spans="1:4" x14ac:dyDescent="0.25">
      <c r="A84" s="38" t="s">
        <v>25</v>
      </c>
      <c r="B84" s="5">
        <v>66</v>
      </c>
      <c r="C84" s="5">
        <v>2</v>
      </c>
      <c r="D84" s="5">
        <f t="shared" si="32"/>
        <v>1784</v>
      </c>
    </row>
    <row r="85" spans="1:4" x14ac:dyDescent="0.25">
      <c r="A85" s="38" t="s">
        <v>22</v>
      </c>
      <c r="B85" s="5">
        <v>39</v>
      </c>
      <c r="C85" s="5">
        <v>1</v>
      </c>
      <c r="D85" s="5">
        <f t="shared" si="32"/>
        <v>1054</v>
      </c>
    </row>
  </sheetData>
  <autoFilter ref="A62:D84" xr:uid="{27C05C52-02B2-4BA9-96D3-0EC21CA4ECB3}">
    <sortState xmlns:xlrd2="http://schemas.microsoft.com/office/spreadsheetml/2017/richdata2" ref="A63:D85">
      <sortCondition descending="1" ref="D62:D84"/>
    </sortState>
  </autoFilter>
  <sortState xmlns:xlrd2="http://schemas.microsoft.com/office/spreadsheetml/2017/richdata2" ref="AT57:AW66">
    <sortCondition descending="1" ref="AW57:AW6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222B4-560F-4DB2-88EF-2C87738E86FB}">
  <dimension ref="B2:K7"/>
  <sheetViews>
    <sheetView zoomScale="130" zoomScaleNormal="130" workbookViewId="0">
      <selection activeCell="D23" sqref="D23"/>
    </sheetView>
  </sheetViews>
  <sheetFormatPr defaultRowHeight="15" x14ac:dyDescent="0.25"/>
  <cols>
    <col min="2" max="2" width="13.85546875" bestFit="1" customWidth="1"/>
    <col min="3" max="3" width="15.7109375" customWidth="1"/>
    <col min="4" max="4" width="15.85546875" customWidth="1"/>
    <col min="5" max="5" width="10.7109375" customWidth="1"/>
    <col min="6" max="6" width="15.7109375" customWidth="1"/>
    <col min="7" max="7" width="15.85546875" customWidth="1"/>
    <col min="8" max="8" width="10.28515625" customWidth="1"/>
    <col min="9" max="9" width="15.7109375" customWidth="1"/>
    <col min="10" max="10" width="15.85546875" customWidth="1"/>
    <col min="11" max="11" width="10.28515625" customWidth="1"/>
  </cols>
  <sheetData>
    <row r="2" spans="2:11" x14ac:dyDescent="0.25">
      <c r="C2" s="81" t="s">
        <v>45</v>
      </c>
      <c r="D2" s="82"/>
      <c r="E2" s="83"/>
      <c r="F2" s="84" t="s">
        <v>46</v>
      </c>
      <c r="G2" s="85"/>
      <c r="H2" s="86"/>
      <c r="I2" s="87" t="s">
        <v>47</v>
      </c>
      <c r="J2" s="88"/>
      <c r="K2" s="89"/>
    </row>
    <row r="3" spans="2:11" ht="30" x14ac:dyDescent="0.25">
      <c r="B3" s="26" t="s">
        <v>48</v>
      </c>
      <c r="C3" s="27" t="s">
        <v>49</v>
      </c>
      <c r="D3" s="27" t="s">
        <v>50</v>
      </c>
      <c r="E3" s="27" t="s">
        <v>51</v>
      </c>
      <c r="F3" s="28" t="s">
        <v>49</v>
      </c>
      <c r="G3" s="28" t="s">
        <v>50</v>
      </c>
      <c r="H3" s="28" t="s">
        <v>51</v>
      </c>
      <c r="I3" s="29" t="s">
        <v>49</v>
      </c>
      <c r="J3" s="29" t="s">
        <v>50</v>
      </c>
      <c r="K3" s="29" t="s">
        <v>51</v>
      </c>
    </row>
    <row r="4" spans="2:11" x14ac:dyDescent="0.25">
      <c r="B4" s="30" t="s">
        <v>52</v>
      </c>
      <c r="C4" s="31">
        <v>58355723</v>
      </c>
      <c r="D4" s="31">
        <v>551318167</v>
      </c>
      <c r="E4" s="31">
        <v>22509</v>
      </c>
      <c r="F4" s="31">
        <v>367804549</v>
      </c>
      <c r="G4" s="31">
        <v>1422490937</v>
      </c>
      <c r="H4" s="31">
        <v>27621</v>
      </c>
      <c r="I4" s="32">
        <f>(F4-C4)/C4</f>
        <v>5.3028016806509282</v>
      </c>
      <c r="J4" s="32">
        <f t="shared" ref="J4:K7" si="0">(G4-D4)/D4</f>
        <v>1.5801633650864257</v>
      </c>
      <c r="K4" s="32">
        <f t="shared" si="0"/>
        <v>0.22710915633746501</v>
      </c>
    </row>
    <row r="5" spans="2:11" x14ac:dyDescent="0.25">
      <c r="B5" s="30" t="s">
        <v>53</v>
      </c>
      <c r="C5" s="31">
        <v>2606579</v>
      </c>
      <c r="D5" s="31">
        <v>1015722893</v>
      </c>
      <c r="E5" s="31">
        <v>19638</v>
      </c>
      <c r="F5" s="31">
        <v>8029518</v>
      </c>
      <c r="G5" s="31">
        <v>528310506</v>
      </c>
      <c r="H5" s="31">
        <v>20468</v>
      </c>
      <c r="I5" s="32">
        <f t="shared" ref="I5:I7" si="1">(F5-C5)/C5</f>
        <v>2.0804813512270299</v>
      </c>
      <c r="J5" s="33">
        <f t="shared" si="0"/>
        <v>-0.47986748192747486</v>
      </c>
      <c r="K5" s="32">
        <f t="shared" si="0"/>
        <v>4.2264996435482226E-2</v>
      </c>
    </row>
    <row r="6" spans="2:11" x14ac:dyDescent="0.25">
      <c r="B6" s="30" t="s">
        <v>54</v>
      </c>
      <c r="C6" s="5"/>
      <c r="D6" s="31">
        <v>24753457</v>
      </c>
      <c r="E6" s="31">
        <v>510</v>
      </c>
      <c r="F6" s="5"/>
      <c r="G6" s="31">
        <v>15370060</v>
      </c>
      <c r="H6" s="31">
        <v>828</v>
      </c>
      <c r="I6" s="32"/>
      <c r="J6" s="33">
        <f t="shared" si="0"/>
        <v>-0.37907420365567523</v>
      </c>
      <c r="K6" s="32">
        <f t="shared" si="0"/>
        <v>0.62352941176470589</v>
      </c>
    </row>
    <row r="7" spans="2:11" x14ac:dyDescent="0.25">
      <c r="B7" s="30" t="s">
        <v>37</v>
      </c>
      <c r="C7" s="5">
        <f t="shared" ref="C7:F7" si="2">SUM(C4:C6)</f>
        <v>60962302</v>
      </c>
      <c r="D7" s="5">
        <f t="shared" si="2"/>
        <v>1591794517</v>
      </c>
      <c r="E7" s="5">
        <f t="shared" si="2"/>
        <v>42657</v>
      </c>
      <c r="F7" s="5">
        <f t="shared" si="2"/>
        <v>375834067</v>
      </c>
      <c r="G7" s="5">
        <f>SUM(G4:G6)</f>
        <v>1966171503</v>
      </c>
      <c r="H7" s="5">
        <f t="shared" ref="H7" si="3">SUM(H4:H6)</f>
        <v>48917</v>
      </c>
      <c r="I7" s="32">
        <f t="shared" si="1"/>
        <v>5.1650241980691609</v>
      </c>
      <c r="J7" s="32">
        <f t="shared" si="0"/>
        <v>0.23519178009582251</v>
      </c>
      <c r="K7" s="32">
        <f t="shared" si="0"/>
        <v>0.14675199849966009</v>
      </c>
    </row>
  </sheetData>
  <mergeCells count="3">
    <mergeCell ref="C2:E2"/>
    <mergeCell ref="F2:H2"/>
    <mergeCell ref="I2:K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1a1df0-2c58-47f2-9b04-4bfa66edbe0c" xsi:nil="true"/>
    <lcf76f155ced4ddcb4097134ff3c332f xmlns="38ffb409-c56b-4929-803e-06d1f998bf5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FE631E2E49A84F85554C8D4612D56A" ma:contentTypeVersion="14" ma:contentTypeDescription="Create a new document." ma:contentTypeScope="" ma:versionID="8503325d82254a5bca8b12db417aa948">
  <xsd:schema xmlns:xsd="http://www.w3.org/2001/XMLSchema" xmlns:xs="http://www.w3.org/2001/XMLSchema" xmlns:p="http://schemas.microsoft.com/office/2006/metadata/properties" xmlns:ns2="38ffb409-c56b-4929-803e-06d1f998bf56" xmlns:ns3="6f1a1df0-2c58-47f2-9b04-4bfa66edbe0c" targetNamespace="http://schemas.microsoft.com/office/2006/metadata/properties" ma:root="true" ma:fieldsID="d95c3d623a31b6b62a7a601e2788eba2" ns2:_="" ns3:_="">
    <xsd:import namespace="38ffb409-c56b-4929-803e-06d1f998bf56"/>
    <xsd:import namespace="6f1a1df0-2c58-47f2-9b04-4bfa66edbe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ffb409-c56b-4929-803e-06d1f998bf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fdcca1d-aa7a-4aa4-88bd-88f0d812d4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1a1df0-2c58-47f2-9b04-4bfa66edbe0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feeeb92-3402-4299-90e2-b8870052243c}" ma:internalName="TaxCatchAll" ma:showField="CatchAllData" ma:web="6f1a1df0-2c58-47f2-9b04-4bfa66edbe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979DA4-D85F-4D2E-8A90-ABB2252EB4A8}">
  <ds:schemaRefs>
    <ds:schemaRef ds:uri="http://purl.org/dc/terms/"/>
    <ds:schemaRef ds:uri="http://schemas.microsoft.com/office/2006/documentManagement/types"/>
    <ds:schemaRef ds:uri="b5be5112-8a78-4763-ae6b-cf5e4210f3ca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  <ds:schemaRef ds:uri="http://schemas.microsoft.com/office/2006/metadata/properties"/>
    <ds:schemaRef ds:uri="http://schemas.openxmlformats.org/package/2006/metadata/core-properties"/>
    <ds:schemaRef ds:uri="66776404-e6d5-4dfe-9213-b81f071f0631"/>
    <ds:schemaRef ds:uri="6f1a1df0-2c58-47f2-9b04-4bfa66edbe0c"/>
    <ds:schemaRef ds:uri="38ffb409-c56b-4929-803e-06d1f998bf56"/>
  </ds:schemaRefs>
</ds:datastoreItem>
</file>

<file path=customXml/itemProps2.xml><?xml version="1.0" encoding="utf-8"?>
<ds:datastoreItem xmlns:ds="http://schemas.openxmlformats.org/officeDocument/2006/customXml" ds:itemID="{A014F999-62F3-4B37-B2DB-A73BA5F562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ffb409-c56b-4929-803e-06d1f998bf56"/>
    <ds:schemaRef ds:uri="6f1a1df0-2c58-47f2-9b04-4bfa66edbe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175D88-8492-4DED-AB05-F6DD77957D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NM GHGI Summary</vt:lpstr>
      <vt:lpstr>NM Inventory Comparisons</vt:lpstr>
      <vt:lpstr>MemoSummaryTables</vt:lpstr>
      <vt:lpstr>2020-2005ProductionComparison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Raso, Angela, ENV</cp:lastModifiedBy>
  <cp:revision/>
  <dcterms:created xsi:type="dcterms:W3CDTF">2022-07-21T12:35:41Z</dcterms:created>
  <dcterms:modified xsi:type="dcterms:W3CDTF">2024-12-06T19:41:10Z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0x010100D0FE631E2E49A84F85554C8D4612D56A</vt:lpwstr>
  </property>
  <property fmtid="{D5CDD505-2E9C-101B-9397-08002B2CF9AE}" pid="3" name="Order">
    <vt:r8>119700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</Properties>
</file>