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updateLinks="neve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11318" documentId="13_ncr:1_{BE323F59-7B8B-4648-B47C-D31C7CF8460B}" xr6:coauthVersionLast="47" xr6:coauthVersionMax="47" xr10:uidLastSave="{32800CA6-612C-4DC1-ABAD-BBC173217481}"/>
  <bookViews>
    <workbookView xWindow="-120" yWindow="-120" windowWidth="29040" windowHeight="15720" activeTab="1" xr2:uid="{F458EDE7-CCE4-4EEA-8973-5A0A975437E2}"/>
  </bookViews>
  <sheets>
    <sheet name="Introduction" sheetId="31" r:id="rId1"/>
    <sheet name="PathwaySummary" sheetId="29" r:id="rId2"/>
    <sheet name="SiteSpecificInputs" sheetId="26" r:id="rId3"/>
    <sheet name="Background" sheetId="14" r:id="rId4"/>
  </sheets>
  <definedNames>
    <definedName name="_xleta.IFERROR" hidden="1" xlm="1">#NAME?</definedName>
    <definedName name="_xleta.N" hidden="1" xlm="1">#NAME?</definedName>
    <definedName name="_xleta.SUM"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Background!$M$6</definedName>
    <definedName name="Btu2kJ">Background!$M$7</definedName>
    <definedName name="Btu2kWh">Background!$M$10</definedName>
    <definedName name="Btu2MJ">Background!$M$8</definedName>
    <definedName name="Btu2mmBtu">Background!$M$12</definedName>
    <definedName name="Btu2Wh">Background!$M$9</definedName>
    <definedName name="CContent_CO">Background!$C$65</definedName>
    <definedName name="CContent_CO2">Background!$C$66</definedName>
    <definedName name="CContent_VOC">Background!$C$64</definedName>
    <definedName name="ft32gal">Background!$M$25</definedName>
    <definedName name="ft32L">Background!$M$24</definedName>
    <definedName name="ft32m3">Background!$M$22</definedName>
    <definedName name="ft32mL">Background!$M$23</definedName>
    <definedName name="g2kg">Background!$I$16</definedName>
    <definedName name="g2lb">Background!$I$18</definedName>
    <definedName name="g2MT">Background!$I$17</definedName>
    <definedName name="g2T">Background!$I$19</definedName>
    <definedName name="gal2ft3">Background!$L$26</definedName>
    <definedName name="gal2L">Background!$L$24</definedName>
    <definedName name="gal2m3">Background!$L$22</definedName>
    <definedName name="gal2mL">Background!$L$23</definedName>
    <definedName name="grid_CIs">Background!$E$24:$E$52</definedName>
    <definedName name="grid_names">Background!$D$24:$D$52</definedName>
    <definedName name="GWP_CH4">Background!$C$58</definedName>
    <definedName name="GWP_CO">Background!$C$61</definedName>
    <definedName name="GWP_N2O">Background!$C$59</definedName>
    <definedName name="GWP_VOC">Background!$C$60</definedName>
    <definedName name="kg2g">Background!$J$15</definedName>
    <definedName name="kg2lb">Background!$J$18</definedName>
    <definedName name="kg2MT">Background!$J$17</definedName>
    <definedName name="kg2T">Background!$J$19</definedName>
    <definedName name="kJ2Btu">Background!$I$11</definedName>
    <definedName name="kJ2J">Background!$I$6</definedName>
    <definedName name="kJ2kWh">Background!$I$10</definedName>
    <definedName name="kJ2MJ">Background!$I$8</definedName>
    <definedName name="kJ2mmBtu">Background!$I$12</definedName>
    <definedName name="kJ2Wh">Background!$I$9</definedName>
    <definedName name="kWh2Btu">Background!$L$11</definedName>
    <definedName name="kWh2J">Background!$L$6</definedName>
    <definedName name="kWh2kJ">Background!$L$7</definedName>
    <definedName name="kWh2MJ">Background!$L$8</definedName>
    <definedName name="kWh2mmBtu">Background!$L$12</definedName>
    <definedName name="kWh2Wh">Background!$L$9</definedName>
    <definedName name="L2ft3">Background!$K$26</definedName>
    <definedName name="L2gal">Background!$K$25</definedName>
    <definedName name="L2m3">Background!$K$22</definedName>
    <definedName name="L2mL">Background!$K$23</definedName>
    <definedName name="lb2g">Background!$L$15</definedName>
    <definedName name="lb2kg">Background!$L$16</definedName>
    <definedName name="lb2MT">Background!$L$17</definedName>
    <definedName name="lb2T">Background!$L$19</definedName>
    <definedName name="m32ft3">Background!$I$26</definedName>
    <definedName name="m32gal">Background!$I$25</definedName>
    <definedName name="m32L">Background!$I$24</definedName>
    <definedName name="m32mL">Background!$I$23</definedName>
    <definedName name="MJ2Btu">Background!$J$11</definedName>
    <definedName name="MJ2J">Background!$J$6</definedName>
    <definedName name="MJ2kJ">Background!$J$7</definedName>
    <definedName name="MJ2kWh">Background!$J$10</definedName>
    <definedName name="MJ2mmBtu">Background!$J$12</definedName>
    <definedName name="MJ2Wh">Background!$J$9</definedName>
    <definedName name="mL2ft3">Background!$J$26</definedName>
    <definedName name="mL2gal">Background!$J$25</definedName>
    <definedName name="mL2L">Background!$J$24</definedName>
    <definedName name="mL2m3">Background!$J$22</definedName>
    <definedName name="mmBtu2Btu">Background!$N$11</definedName>
    <definedName name="mmBtu2J">Background!$N$6</definedName>
    <definedName name="mmBtu2kJ">Background!$N$7</definedName>
    <definedName name="mmBtu2kWh">Background!$N$10</definedName>
    <definedName name="mmBtu2MJ">Background!$N$8</definedName>
    <definedName name="mmBtu2Wh">Background!$N$9</definedName>
    <definedName name="MT2g">Background!$K$15</definedName>
    <definedName name="MT2kg">Background!$K$16</definedName>
    <definedName name="MT2lb">Background!$K$18</definedName>
    <definedName name="MT2T">Background!$K$19</definedName>
    <definedName name="NG_heat_ratio">Background!$E$11</definedName>
    <definedName name="T2g">Background!$M$15</definedName>
    <definedName name="T2kg">Background!$M$16</definedName>
    <definedName name="T2lb">Background!$M$18</definedName>
    <definedName name="T2MT">Background!$M$17</definedName>
    <definedName name="user_grid_CI">SiteSpecificInputs!$C$20</definedName>
    <definedName name="user_grid_name">SiteSpecificInputs!$C$19</definedName>
    <definedName name="Wh2Btu">Background!$K$11</definedName>
    <definedName name="Wh2hph">Background!$N$13</definedName>
    <definedName name="Wh2J">Background!$K$6</definedName>
    <definedName name="Wh2kJ">Background!$K$7</definedName>
    <definedName name="Wh2kWh">Background!$K$10</definedName>
    <definedName name="Wh2MJ">Background!$K$8</definedName>
    <definedName name="Wh2mmBtu">Background!$K$12</definedName>
  </definedNames>
  <calcPr calcId="191028"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29" l="1"/>
  <c r="C10" i="29"/>
  <c r="E21" i="14"/>
  <c r="E20" i="14" l="1"/>
  <c r="C66" i="14" l="1"/>
  <c r="C60" i="14" s="1"/>
  <c r="C65" i="14"/>
  <c r="C61" i="14" s="1"/>
  <c r="D15" i="29" l="1"/>
  <c r="L6" i="14"/>
  <c r="K10" i="14" s="1"/>
  <c r="N6" i="14"/>
  <c r="N9" i="14" s="1"/>
  <c r="J7" i="14"/>
  <c r="K7" i="14"/>
  <c r="M7" i="14"/>
  <c r="I8" i="14"/>
  <c r="K8" i="14"/>
  <c r="M8" i="14"/>
  <c r="I9" i="14"/>
  <c r="J9" i="14"/>
  <c r="M9" i="14"/>
  <c r="I11" i="14"/>
  <c r="J11" i="14"/>
  <c r="K11" i="14"/>
  <c r="M15" i="14"/>
  <c r="M16" i="14" s="1"/>
  <c r="I16" i="14"/>
  <c r="K16" i="14"/>
  <c r="L16" i="14"/>
  <c r="I17" i="14"/>
  <c r="J17" i="14"/>
  <c r="L17" i="14"/>
  <c r="I18" i="14"/>
  <c r="J18" i="14"/>
  <c r="K18" i="14"/>
  <c r="I23" i="14"/>
  <c r="K23" i="14"/>
  <c r="L23" i="14"/>
  <c r="M23" i="14"/>
  <c r="I24" i="14"/>
  <c r="J24" i="14"/>
  <c r="L24" i="14"/>
  <c r="M24" i="14"/>
  <c r="I25" i="14"/>
  <c r="J25" i="14"/>
  <c r="K25" i="14"/>
  <c r="M25" i="14"/>
  <c r="I26" i="14"/>
  <c r="J26" i="14"/>
  <c r="K26" i="14"/>
  <c r="L26" i="14"/>
  <c r="L19" i="14" l="1"/>
  <c r="F24" i="29" a="1"/>
  <c r="F24" i="29" s="1"/>
  <c r="J19" i="14"/>
  <c r="M17" i="14"/>
  <c r="K19" i="14"/>
  <c r="M18" i="14"/>
  <c r="I19" i="14"/>
  <c r="M10" i="14"/>
  <c r="M12" i="14"/>
  <c r="L9" i="14"/>
  <c r="N10" i="14"/>
  <c r="L8" i="14"/>
  <c r="L7" i="14"/>
  <c r="L12" i="14"/>
  <c r="J10" i="14"/>
  <c r="I10" i="14"/>
  <c r="K12" i="14"/>
  <c r="N7" i="14"/>
  <c r="L11" i="14"/>
  <c r="J12" i="14"/>
  <c r="I12" i="14"/>
  <c r="N8" i="14"/>
  <c r="N11" i="14"/>
  <c r="D18" i="29"/>
  <c r="F22" i="29" l="1"/>
  <c r="D16" i="29" l="1"/>
  <c r="C8" i="29"/>
  <c r="F16" i="29" l="1"/>
  <c r="D17" i="29" l="1"/>
  <c r="H16" i="29" l="1"/>
  <c r="E17" i="29" l="1"/>
  <c r="E18" i="29" l="1"/>
  <c r="E16" i="29" l="1"/>
  <c r="C16" i="29"/>
  <c r="C17" i="29"/>
  <c r="D14" i="14" s="1"/>
  <c r="C18" i="29"/>
  <c r="D15" i="14" s="1"/>
  <c r="C15" i="29"/>
  <c r="D13" i="14" s="1"/>
  <c r="I14" i="29" l="1"/>
  <c r="C9" i="29" l="1"/>
  <c r="I8" i="29" l="1"/>
  <c r="D23" i="29" l="1"/>
  <c r="D22" i="29"/>
  <c r="H22" i="29" s="1"/>
  <c r="D19" i="29"/>
  <c r="H19" i="29" s="1"/>
  <c r="D20" i="29"/>
  <c r="J10" i="29"/>
  <c r="K24" i="29" s="1"/>
  <c r="D24" i="29"/>
  <c r="H24" i="29" s="1"/>
  <c r="J19" i="29"/>
  <c r="K19" i="29"/>
  <c r="K22" i="29"/>
  <c r="J24" i="29"/>
  <c r="I19" i="29"/>
  <c r="I16" i="29"/>
  <c r="D25" i="29"/>
  <c r="D26" i="29"/>
  <c r="D21" i="29"/>
  <c r="J16" i="29" l="1"/>
  <c r="J22" i="29"/>
  <c r="K16" i="29"/>
  <c r="K26" i="29"/>
  <c r="J26" i="29"/>
  <c r="J23" i="29"/>
  <c r="K23" i="29"/>
  <c r="K17" i="29" l="1"/>
  <c r="J17" i="29"/>
  <c r="I25" i="29"/>
  <c r="K25" i="29"/>
  <c r="K15" i="29"/>
  <c r="I15" i="29"/>
  <c r="J15" i="29"/>
  <c r="I18" i="29"/>
  <c r="J18" i="29"/>
  <c r="K18" i="29"/>
  <c r="J21" i="29" l="1"/>
  <c r="J27" i="29" s="1"/>
  <c r="J29" i="29" s="1"/>
  <c r="K21" i="29"/>
  <c r="K27" i="29" s="1"/>
  <c r="K29" i="29" s="1"/>
  <c r="F26" i="29" l="1"/>
  <c r="H26" i="29" s="1"/>
  <c r="I26" i="29" s="1"/>
  <c r="I17" i="29" l="1"/>
  <c r="I20" i="29"/>
  <c r="F18" i="29"/>
  <c r="H18" i="29" s="1"/>
  <c r="F20" i="29"/>
  <c r="H20" i="29" s="1"/>
  <c r="F25" i="29"/>
  <c r="H25" i="29" s="1"/>
  <c r="F15" i="29"/>
  <c r="H15" i="29"/>
  <c r="F17" i="29"/>
  <c r="H17" i="29"/>
  <c r="F21" i="29"/>
  <c r="H21" i="29" s="1"/>
  <c r="F23" i="29"/>
  <c r="H23" i="29"/>
  <c r="I27" i="29" l="1"/>
  <c r="I29"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Andrew Beck</author>
    <author>Yu, Guo@ARB</author>
  </authors>
  <commentList>
    <comment ref="E6" authorId="0" shapeId="0" xr:uid="{F17978EF-1F23-4CEB-BDF0-86D73D473C4C}">
      <text>
        <r>
          <rPr>
            <sz val="9"/>
            <color indexed="81"/>
            <rFont val="Tahoma"/>
            <family val="2"/>
          </rPr>
          <t>Original external formula:_x000D_
='[NM-GREET_v1.0.xlsm]Fuel_Specs'!$B$37*Btu2MJ</t>
        </r>
      </text>
    </comment>
    <comment ref="E7" authorId="0" shapeId="0" xr:uid="{ADE3BD58-B0F8-40D8-BAEF-906AB3FB2143}">
      <text>
        <r>
          <rPr>
            <sz val="9"/>
            <color indexed="81"/>
            <rFont val="Tahoma"/>
            <family val="2"/>
          </rPr>
          <t>Original external formula:_x000D_
='[NM-GREET_v1.0.xlsm]Fuel_Specs'!$B$57*Btu2MJ</t>
        </r>
      </text>
    </comment>
    <comment ref="E8" authorId="0" shapeId="0" xr:uid="{5C6021D4-E7BF-43FE-9871-112DD61FC097}">
      <text>
        <r>
          <rPr>
            <sz val="9"/>
            <color indexed="81"/>
            <rFont val="Tahoma"/>
            <family val="2"/>
          </rPr>
          <t>Original external formula:_x000D_
='[NM-GREET_v1.0.xlsm]Fuel_Specs'!$B$23*Btu2MJ</t>
        </r>
      </text>
    </comment>
    <comment ref="E9" authorId="0" shapeId="0" xr:uid="{1D2FDB36-A54E-4A4C-82FB-13B7774977FE}">
      <text>
        <r>
          <rPr>
            <sz val="9"/>
            <color indexed="81"/>
            <rFont val="Tahoma"/>
            <family val="2"/>
          </rPr>
          <t>Original external formula:_x000D_
='[NM-GREET_v1.0.xlsm]Fuel_Specs'!$B$84*Btu2MJ</t>
        </r>
      </text>
    </comment>
    <comment ref="E10" authorId="0" shapeId="0" xr:uid="{65BA7331-6F1E-4E01-ACE0-B91A2DCA722D}">
      <text>
        <r>
          <rPr>
            <sz val="9"/>
            <color indexed="81"/>
            <rFont val="Tahoma"/>
            <family val="2"/>
          </rPr>
          <t>Original external formula:_x000D_
='[NM-GREET_v1.0.xlsm]Fuel_Specs'!$E$84</t>
        </r>
      </text>
    </comment>
    <comment ref="E11" authorId="0" shapeId="0" xr:uid="{3BB08D84-AE81-44C1-8220-8FCE8205E795}">
      <text>
        <r>
          <rPr>
            <sz val="9"/>
            <color indexed="81"/>
            <rFont val="Tahoma"/>
            <family val="2"/>
          </rPr>
          <t>Original external formula:_x000D_
='[NM-GREET_v1.0.xlsm]Fuel_Specs'!$I$81</t>
        </r>
      </text>
    </comment>
    <comment ref="E13" authorId="0" shapeId="0" xr:uid="{6631D2D0-9A7D-4112-AAD9-76A0F4C916B6}">
      <text>
        <r>
          <rPr>
            <sz val="9"/>
            <color indexed="81"/>
            <rFont val="Tahoma"/>
            <family val="2"/>
          </rPr>
          <t>Original external formula:_x000D_
=[t1_biomethane_manure.xlsm]Background!$D$50</t>
        </r>
      </text>
    </comment>
    <comment ref="E14" authorId="0" shapeId="0" xr:uid="{9A8D87BC-57FD-42F6-AA40-681BD070A9E5}">
      <text>
        <r>
          <rPr>
            <sz val="9"/>
            <color indexed="81"/>
            <rFont val="Tahoma"/>
            <family val="2"/>
          </rPr>
          <t>Original external formula:_x000D_
=[t1_biomethane_manure.xlsm]Background!$D$52</t>
        </r>
      </text>
    </comment>
    <comment ref="E15" authorId="0" shapeId="0" xr:uid="{A6345947-4161-4E97-BF6A-9C160A68EB0B}">
      <text>
        <r>
          <rPr>
            <sz val="9"/>
            <color indexed="81"/>
            <rFont val="Tahoma"/>
            <family val="2"/>
          </rPr>
          <t>Original external formula:_x000D_
=[t1_biomethane_manure.xlsm]Background!$D$49</t>
        </r>
      </text>
    </comment>
    <comment ref="E16" authorId="0" shapeId="0" xr:uid="{B6FE2228-EC45-48E1-BBAE-478E68C810ED}">
      <text>
        <r>
          <rPr>
            <sz val="9"/>
            <color indexed="81"/>
            <rFont val="Tahoma"/>
            <family val="2"/>
          </rPr>
          <t>Original external formula:_x000D_
='[NM-GREET_v1.0.xlsm]RNG'!$E$234/10^6</t>
        </r>
      </text>
    </comment>
    <comment ref="E17" authorId="0" shapeId="0" xr:uid="{5865B6EA-3AF4-4605-97EA-BDF59F8CB55C}">
      <text>
        <r>
          <rPr>
            <sz val="9"/>
            <color indexed="81"/>
            <rFont val="Tahoma"/>
            <family val="2"/>
          </rPr>
          <t>Original external formula:_x000D_
=[t1_biomethane_manure.xlsm]Background!$D36</t>
        </r>
      </text>
    </comment>
    <comment ref="E18" authorId="0" shapeId="0" xr:uid="{5945ECE1-3DF5-4F58-A39A-DFD1E7733956}">
      <text>
        <r>
          <rPr>
            <sz val="9"/>
            <color indexed="81"/>
            <rFont val="Tahoma"/>
            <family val="2"/>
          </rPr>
          <t>Original external formula:_x000D_
=[t1_biomethane_manure.xlsm]Background!$D37</t>
        </r>
      </text>
    </comment>
    <comment ref="E19" authorId="0" shapeId="0" xr:uid="{F15669FF-9143-423F-AFA0-84965F158EAC}">
      <text>
        <r>
          <rPr>
            <sz val="9"/>
            <color indexed="81"/>
            <rFont val="Tahoma"/>
            <family val="2"/>
          </rPr>
          <t>Original external formula:_x000D_
=[t1_biomethane_manure.xlsm]Background!$D$38/mmBtu2MJ</t>
        </r>
      </text>
    </comment>
    <comment ref="E21" authorId="1" shapeId="0" xr:uid="{8AFBC763-EA5F-4DE3-940C-17EDDAB9935F}">
      <text>
        <r>
          <rPr>
            <sz val="9"/>
            <color indexed="81"/>
            <rFont val="Tahoma"/>
            <family val="2"/>
          </rPr>
          <t>NMED:
R&amp;D GREET includes LNG boil-off estimates in % per day; assume 60 mph average truck speed to convert days to miles</t>
        </r>
      </text>
    </comment>
    <comment ref="E22" authorId="0" shapeId="0" xr:uid="{B104EE06-67C1-412A-B2E0-0D278AC5CA92}">
      <text>
        <r>
          <rPr>
            <sz val="9"/>
            <color indexed="81"/>
            <rFont val="Tahoma"/>
            <family val="2"/>
          </rPr>
          <t>Original external formula:_x000D_
=[t1_biomethane_manure.xlsm]Background!$D$42</t>
        </r>
      </text>
    </comment>
    <comment ref="E23" authorId="0" shapeId="0" xr:uid="{A74C5A44-D76C-4A50-89AB-BB3ECFF39E30}">
      <text>
        <r>
          <rPr>
            <sz val="9"/>
            <color indexed="81"/>
            <rFont val="Tahoma"/>
            <family val="2"/>
          </rPr>
          <t>Original external formula:_x000D_
=[t1_biomethane_manure.xlsm]Background!$J$43</t>
        </r>
      </text>
    </comment>
    <comment ref="E24" authorId="0" shapeId="0" xr:uid="{C5931664-F5DB-4E95-8FE3-9FA1D32BFF87}">
      <text>
        <r>
          <rPr>
            <sz val="9"/>
            <color indexed="81"/>
            <rFont val="Tahoma"/>
            <family val="2"/>
          </rPr>
          <t>Original external formula:_x000D_
=[t1_biomethane_manure.xlsm]Background!$D4</t>
        </r>
      </text>
    </comment>
    <comment ref="E25" authorId="2" shapeId="0" xr:uid="{3D8EEBEC-000C-4CAE-A8D1-D68DB9B87912}">
      <text>
        <r>
          <rPr>
            <sz val="9"/>
            <color indexed="81"/>
            <rFont val="Tahoma"/>
            <family val="2"/>
          </rPr>
          <t>NMED:
Input a user defined electricity emission factor here if applicable.</t>
        </r>
      </text>
    </comment>
    <comment ref="E26" authorId="0" shapeId="0" xr:uid="{BC07C0D6-765A-40D2-B8E7-2D100BA0519E}">
      <text>
        <r>
          <rPr>
            <sz val="9"/>
            <color indexed="81"/>
            <rFont val="Tahoma"/>
            <family val="2"/>
          </rPr>
          <t>Original external formula:_x000D_
=[t1_biomethane_manure.xlsm]Background!$D6</t>
        </r>
      </text>
    </comment>
    <comment ref="E27" authorId="0" shapeId="0" xr:uid="{1A0892F7-7A4E-40CA-88A8-CB25182E54B3}">
      <text>
        <r>
          <rPr>
            <sz val="9"/>
            <color indexed="81"/>
            <rFont val="Tahoma"/>
            <family val="2"/>
          </rPr>
          <t>Original external formula:_x000D_
=[t1_biomethane_manure.xlsm]Background!$D7</t>
        </r>
      </text>
    </comment>
    <comment ref="E28" authorId="0" shapeId="0" xr:uid="{A6E5876F-3DFD-40B2-8BD5-8481EBD6F066}">
      <text>
        <r>
          <rPr>
            <sz val="9"/>
            <color indexed="81"/>
            <rFont val="Tahoma"/>
            <family val="2"/>
          </rPr>
          <t>Original external formula:_x000D_
=[t1_biomethane_manure.xlsm]Background!$D8</t>
        </r>
      </text>
    </comment>
    <comment ref="E29" authorId="0" shapeId="0" xr:uid="{119DA4E6-5AB5-4F81-A42C-59E1270ED9D6}">
      <text>
        <r>
          <rPr>
            <sz val="9"/>
            <color indexed="81"/>
            <rFont val="Tahoma"/>
            <family val="2"/>
          </rPr>
          <t>Original external formula:_x000D_
=[t1_biomethane_manure.xlsm]Background!$D9</t>
        </r>
      </text>
    </comment>
    <comment ref="E30" authorId="0" shapeId="0" xr:uid="{7C2ADBAC-4712-4774-9F18-9BEED1CAF663}">
      <text>
        <r>
          <rPr>
            <sz val="9"/>
            <color indexed="81"/>
            <rFont val="Tahoma"/>
            <family val="2"/>
          </rPr>
          <t>Original external formula:_x000D_
=[t1_biomethane_manure.xlsm]Background!$D10</t>
        </r>
      </text>
    </comment>
    <comment ref="E31" authorId="0" shapeId="0" xr:uid="{6F7AD5FF-8223-46D2-B166-5677E5F4032A}">
      <text>
        <r>
          <rPr>
            <sz val="9"/>
            <color indexed="81"/>
            <rFont val="Tahoma"/>
            <family val="2"/>
          </rPr>
          <t>Original external formula:_x000D_
=[t1_biomethane_manure.xlsm]Background!$D11</t>
        </r>
      </text>
    </comment>
    <comment ref="E32" authorId="0" shapeId="0" xr:uid="{FCABD4FE-86DE-4A88-9919-31DE36A84AC0}">
      <text>
        <r>
          <rPr>
            <sz val="9"/>
            <color indexed="81"/>
            <rFont val="Tahoma"/>
            <family val="2"/>
          </rPr>
          <t>Original external formula:_x000D_
=[t1_biomethane_manure.xlsm]Background!$D12</t>
        </r>
      </text>
    </comment>
    <comment ref="E33" authorId="0" shapeId="0" xr:uid="{DAF2CA2C-8C60-4425-8667-0B804090A0B1}">
      <text>
        <r>
          <rPr>
            <sz val="9"/>
            <color indexed="81"/>
            <rFont val="Tahoma"/>
            <family val="2"/>
          </rPr>
          <t>Original external formula:_x000D_
=[t1_biomethane_manure.xlsm]Background!$D13</t>
        </r>
      </text>
    </comment>
    <comment ref="E34" authorId="0" shapeId="0" xr:uid="{6E3DAC7F-46C4-4D7A-B07C-D617A96CF5ED}">
      <text>
        <r>
          <rPr>
            <sz val="9"/>
            <color indexed="81"/>
            <rFont val="Tahoma"/>
            <family val="2"/>
          </rPr>
          <t>Original external formula:_x000D_
=[t1_biomethane_manure.xlsm]Background!$D14</t>
        </r>
      </text>
    </comment>
    <comment ref="E35" authorId="0" shapeId="0" xr:uid="{80ABF0AC-DEFB-4AAE-BC9B-FBAF0A87DBD3}">
      <text>
        <r>
          <rPr>
            <sz val="9"/>
            <color indexed="81"/>
            <rFont val="Tahoma"/>
            <family val="2"/>
          </rPr>
          <t>Original external formula:_x000D_
=[t1_biomethane_manure.xlsm]Background!$D15</t>
        </r>
      </text>
    </comment>
    <comment ref="E36" authorId="0" shapeId="0" xr:uid="{53374390-CFBB-4E8B-AD43-C509F76632AC}">
      <text>
        <r>
          <rPr>
            <sz val="9"/>
            <color indexed="81"/>
            <rFont val="Tahoma"/>
            <family val="2"/>
          </rPr>
          <t>Original external formula:_x000D_
=[t1_biomethane_manure.xlsm]Background!$D16</t>
        </r>
      </text>
    </comment>
    <comment ref="E37" authorId="0" shapeId="0" xr:uid="{0C9EA688-F987-462E-85D8-90B6D3BEDF49}">
      <text>
        <r>
          <rPr>
            <sz val="9"/>
            <color indexed="81"/>
            <rFont val="Tahoma"/>
            <family val="2"/>
          </rPr>
          <t>Original external formula:_x000D_
=[t1_biomethane_manure.xlsm]Background!$D17</t>
        </r>
      </text>
    </comment>
    <comment ref="E38" authorId="0" shapeId="0" xr:uid="{A347E418-024C-4964-9F71-ADD49B7B15C5}">
      <text>
        <r>
          <rPr>
            <sz val="9"/>
            <color indexed="81"/>
            <rFont val="Tahoma"/>
            <family val="2"/>
          </rPr>
          <t>Original external formula:_x000D_
=[t1_biomethane_manure.xlsm]Background!$D18</t>
        </r>
      </text>
    </comment>
    <comment ref="E39" authorId="0" shapeId="0" xr:uid="{46AC5DAF-1DD7-43FA-BCF1-3F2DE4872E14}">
      <text>
        <r>
          <rPr>
            <sz val="9"/>
            <color indexed="81"/>
            <rFont val="Tahoma"/>
            <family val="2"/>
          </rPr>
          <t>Original external formula:_x000D_
=[t1_biomethane_manure.xlsm]Background!$D19</t>
        </r>
      </text>
    </comment>
    <comment ref="E40" authorId="0" shapeId="0" xr:uid="{54299136-B2FB-4719-8D6A-DA9ECB73C7F0}">
      <text>
        <r>
          <rPr>
            <sz val="9"/>
            <color indexed="81"/>
            <rFont val="Tahoma"/>
            <family val="2"/>
          </rPr>
          <t>Original external formula:_x000D_
=[t1_biomethane_manure.xlsm]Background!$D20</t>
        </r>
      </text>
    </comment>
    <comment ref="E41" authorId="0" shapeId="0" xr:uid="{9A3F5AD6-A0BC-4469-964E-3C2B3664BACC}">
      <text>
        <r>
          <rPr>
            <sz val="9"/>
            <color indexed="81"/>
            <rFont val="Tahoma"/>
            <family val="2"/>
          </rPr>
          <t>Original external formula:_x000D_
=[t1_biomethane_manure.xlsm]Background!$D21</t>
        </r>
      </text>
    </comment>
    <comment ref="E42" authorId="0" shapeId="0" xr:uid="{257C3BD5-50EE-46DC-AF49-D374011D128A}">
      <text>
        <r>
          <rPr>
            <sz val="9"/>
            <color indexed="81"/>
            <rFont val="Tahoma"/>
            <family val="2"/>
          </rPr>
          <t>Original external formula:_x000D_
=[t1_biomethane_manure.xlsm]Background!$D22</t>
        </r>
      </text>
    </comment>
    <comment ref="E43" authorId="0" shapeId="0" xr:uid="{B7C8F3F5-B639-41AA-BC18-C710B118EF4C}">
      <text>
        <r>
          <rPr>
            <sz val="9"/>
            <color indexed="81"/>
            <rFont val="Tahoma"/>
            <family val="2"/>
          </rPr>
          <t>Original external formula:_x000D_
=[t1_biomethane_manure.xlsm]Background!$D23</t>
        </r>
      </text>
    </comment>
    <comment ref="E44" authorId="0" shapeId="0" xr:uid="{DB29073E-9CBD-425D-8976-F0FB6FC21FB5}">
      <text>
        <r>
          <rPr>
            <sz val="9"/>
            <color indexed="81"/>
            <rFont val="Tahoma"/>
            <family val="2"/>
          </rPr>
          <t>Original external formula:_x000D_
=[t1_biomethane_manure.xlsm]Background!$D24</t>
        </r>
      </text>
    </comment>
    <comment ref="E45" authorId="0" shapeId="0" xr:uid="{B60242D7-78D5-48F9-A4D1-9D8E393572C8}">
      <text>
        <r>
          <rPr>
            <sz val="9"/>
            <color indexed="81"/>
            <rFont val="Tahoma"/>
            <family val="2"/>
          </rPr>
          <t>Original external formula:_x000D_
=[t1_biomethane_manure.xlsm]Background!$D25</t>
        </r>
      </text>
    </comment>
    <comment ref="E46" authorId="0" shapeId="0" xr:uid="{F8F4E116-F841-44A3-B570-FFD9465572E4}">
      <text>
        <r>
          <rPr>
            <sz val="9"/>
            <color indexed="81"/>
            <rFont val="Tahoma"/>
            <family val="2"/>
          </rPr>
          <t>Original external formula:_x000D_
=[t1_biomethane_manure.xlsm]Background!$D26</t>
        </r>
      </text>
    </comment>
    <comment ref="E47" authorId="0" shapeId="0" xr:uid="{F283FA98-66E8-4544-8008-37BF1CC8352A}">
      <text>
        <r>
          <rPr>
            <sz val="9"/>
            <color indexed="81"/>
            <rFont val="Tahoma"/>
            <family val="2"/>
          </rPr>
          <t>Original external formula:_x000D_
=[t1_biomethane_manure.xlsm]Background!$D27</t>
        </r>
      </text>
    </comment>
    <comment ref="E48" authorId="0" shapeId="0" xr:uid="{941549DF-9496-42D1-A8F7-0DACE4FA3BEF}">
      <text>
        <r>
          <rPr>
            <sz val="9"/>
            <color indexed="81"/>
            <rFont val="Tahoma"/>
            <family val="2"/>
          </rPr>
          <t>Original external formula:_x000D_
=[t1_biomethane_manure.xlsm]Background!$D28</t>
        </r>
      </text>
    </comment>
    <comment ref="E49" authorId="0" shapeId="0" xr:uid="{EEC6B9D8-8D97-4503-B00D-5C6A18A2D672}">
      <text>
        <r>
          <rPr>
            <sz val="9"/>
            <color indexed="81"/>
            <rFont val="Tahoma"/>
            <family val="2"/>
          </rPr>
          <t>Original external formula:_x000D_
=[t1_biomethane_manure.xlsm]Background!$D29</t>
        </r>
      </text>
    </comment>
    <comment ref="E50" authorId="0" shapeId="0" xr:uid="{24464A3D-5A3E-481E-B5D0-703EAD2BE808}">
      <text>
        <r>
          <rPr>
            <sz val="9"/>
            <color indexed="81"/>
            <rFont val="Tahoma"/>
            <family val="2"/>
          </rPr>
          <t>Original external formula:_x000D_
=[t1_biomethane_manure.xlsm]Background!$D30</t>
        </r>
      </text>
    </comment>
    <comment ref="E51" authorId="0" shapeId="0" xr:uid="{45E219CD-B556-41C2-A24B-247125B1BDD8}">
      <text>
        <r>
          <rPr>
            <sz val="9"/>
            <color indexed="81"/>
            <rFont val="Tahoma"/>
            <family val="2"/>
          </rPr>
          <t>Original external formula:_x000D_
=[t1_biomethane_manure.xlsm]Background!$D31</t>
        </r>
      </text>
    </comment>
    <comment ref="E52" authorId="0" shapeId="0" xr:uid="{0A6BB1DA-8F55-4D61-B6E1-D8CF4016C838}">
      <text>
        <r>
          <rPr>
            <sz val="9"/>
            <color indexed="81"/>
            <rFont val="Tahoma"/>
            <family val="2"/>
          </rPr>
          <t>Original external formula:_x000D_
=[t1_biomethane_manure.xlsm]Background!$D32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<sst xmlns="http://schemas.openxmlformats.org/spreadsheetml/2006/main" count="238" uniqueCount="213">
  <si>
    <t>Color Key</t>
  </si>
  <si>
    <t>User Input</t>
  </si>
  <si>
    <t>Calculated Value</t>
  </si>
  <si>
    <t>Tier 1 Pathway Calculators and Instruction Manuals</t>
  </si>
  <si>
    <t>Tier 1 Pathway Application Process</t>
  </si>
  <si>
    <t>`</t>
  </si>
  <si>
    <t>Section 1: Applicant Information</t>
  </si>
  <si>
    <t>Section 4: Monthly Operational Data</t>
  </si>
  <si>
    <t>Landfill Gas (LFG) Collection</t>
  </si>
  <si>
    <t>Process Energy</t>
  </si>
  <si>
    <t>Pipeline Injection</t>
  </si>
  <si>
    <t>Reporting Month</t>
  </si>
  <si>
    <t>LFG Collected</t>
  </si>
  <si>
    <t>Methane Content</t>
  </si>
  <si>
    <t>Natural Gas</t>
  </si>
  <si>
    <t>Grid Electricity</t>
  </si>
  <si>
    <t>Total Gas Injected</t>
  </si>
  <si>
    <t>Section 2: Pathway Inputs</t>
  </si>
  <si>
    <t>Section 3: Static Operational Data</t>
  </si>
  <si>
    <t>FOR APPLICANT ONLY - CONTAINS CONFIDENTIAL BUSINESS INFORMATION - DO NOT DISTRIBUTE</t>
  </si>
  <si>
    <t>Applicant Information</t>
  </si>
  <si>
    <t>Application #</t>
  </si>
  <si>
    <t>Pipeline Injected</t>
  </si>
  <si>
    <t>Company Name and ID</t>
  </si>
  <si>
    <t>Operational Data Period</t>
  </si>
  <si>
    <t>Max Dispensed</t>
  </si>
  <si>
    <t>Carbon Intensity Calculations</t>
  </si>
  <si>
    <t>Fuel Pathway Inputs</t>
  </si>
  <si>
    <t>Emission Factors</t>
  </si>
  <si>
    <t xml:space="preserve">Emissions </t>
  </si>
  <si>
    <t>Category</t>
  </si>
  <si>
    <t>Name</t>
  </si>
  <si>
    <t>Value</t>
  </si>
  <si>
    <t>Unit</t>
  </si>
  <si>
    <t>LFG Extraction and Upgrading</t>
  </si>
  <si>
    <t>Fugitive Methane from Upgrading</t>
  </si>
  <si>
    <t>Pipeline Transport</t>
  </si>
  <si>
    <t>LNG Production and Transport</t>
  </si>
  <si>
    <t>Liquefaction</t>
  </si>
  <si>
    <t>LNG Truck Transport</t>
  </si>
  <si>
    <t>LNG T&amp;D Fugitives</t>
  </si>
  <si>
    <t>CNG Station</t>
  </si>
  <si>
    <t>Compression at Fueling Station</t>
  </si>
  <si>
    <t>Vehicle Tailpipe Emissions</t>
  </si>
  <si>
    <r>
      <t>Non-CO</t>
    </r>
    <r>
      <rPr>
        <vertAlign val="subscript"/>
        <sz val="11"/>
        <color theme="1"/>
        <rFont val="Calibri"/>
        <family val="2"/>
        <scheme val="minor"/>
      </rPr>
      <t>2</t>
    </r>
    <r>
      <rPr>
        <sz val="11"/>
        <color theme="1"/>
        <rFont val="Calibri"/>
        <family val="2"/>
        <scheme val="minor"/>
      </rPr>
      <t xml:space="preserve"> Emissions</t>
    </r>
  </si>
  <si>
    <t>Margin of Safety (entered by applicant)</t>
  </si>
  <si>
    <t>Operating Conditions</t>
  </si>
  <si>
    <t>Unit Conversion</t>
  </si>
  <si>
    <t>Sub-Category</t>
  </si>
  <si>
    <t>Energy</t>
  </si>
  <si>
    <t>1 kJ</t>
  </si>
  <si>
    <t>1 MJ</t>
  </si>
  <si>
    <t>1 kWh</t>
  </si>
  <si>
    <t>Fuel Specifications</t>
  </si>
  <si>
    <t>Energy Density</t>
  </si>
  <si>
    <t>Liquefied Natural Gas (LNG)</t>
  </si>
  <si>
    <t>Liquefied Petroleum Gas (LPG)</t>
  </si>
  <si>
    <t>Ultra Low Sulfur Diesel</t>
  </si>
  <si>
    <t>Methane</t>
  </si>
  <si>
    <t>LFG Extraction and Processing</t>
  </si>
  <si>
    <t>LFG Extraction</t>
  </si>
  <si>
    <t>Mass</t>
  </si>
  <si>
    <t>1 g</t>
  </si>
  <si>
    <t>1 kg</t>
  </si>
  <si>
    <t>1 MT</t>
  </si>
  <si>
    <t>1 lb</t>
  </si>
  <si>
    <t>1 short ton</t>
  </si>
  <si>
    <t>Feed Loss</t>
  </si>
  <si>
    <t>Fugitive Methane</t>
  </si>
  <si>
    <t>Biomethane Transport</t>
  </si>
  <si>
    <t xml:space="preserve">Pipeline </t>
  </si>
  <si>
    <t>Evaporative Losses</t>
  </si>
  <si>
    <t>Transport Energy</t>
  </si>
  <si>
    <t>LNG Truck</t>
  </si>
  <si>
    <t>LNG Transport</t>
  </si>
  <si>
    <t>Volume</t>
  </si>
  <si>
    <t>1 L</t>
  </si>
  <si>
    <t>1 gal</t>
  </si>
  <si>
    <t>Evaporative Losses - With Boil-Off Recovery</t>
  </si>
  <si>
    <t>Evaporative Losses - Without Boil-Off Recovery</t>
  </si>
  <si>
    <t>Compression</t>
  </si>
  <si>
    <t>at Fueling Station</t>
  </si>
  <si>
    <t>U.S. Average</t>
  </si>
  <si>
    <t>FRCC</t>
  </si>
  <si>
    <t>CTFP Website Resources</t>
  </si>
  <si>
    <t>CTFP Program Overview</t>
  </si>
  <si>
    <t>1 Btu</t>
  </si>
  <si>
    <t>mmBtu, LHV</t>
  </si>
  <si>
    <t>1 mmBtu</t>
  </si>
  <si>
    <t>g CO2e/MJ, LHV</t>
  </si>
  <si>
    <t>g CO2e</t>
  </si>
  <si>
    <t>1 Wh</t>
  </si>
  <si>
    <t>1 mL</t>
  </si>
  <si>
    <t>LHV / HHV Ratio</t>
  </si>
  <si>
    <t>kWh / MJ LFG, LHV</t>
  </si>
  <si>
    <t>g CO2e / mmBtu, LHV</t>
  </si>
  <si>
    <t>g CO2e / gallon</t>
  </si>
  <si>
    <t>g CO2e / MJ RNG, LHV</t>
  </si>
  <si>
    <t>Calculated Fuel Pathway Carbon Intensity (g CO2e / MJ, LHV)</t>
  </si>
  <si>
    <t>Fuel Pathway Carbon Intensity for Certification (g CO2e / MJ, LHV)</t>
  </si>
  <si>
    <t>%V / V (CH4 / dry LFG)</t>
  </si>
  <si>
    <t>3.2 Electricity Grid CI (g CO2e / kWh)</t>
  </si>
  <si>
    <t>3.6 Liquefaction EF (g CO2e / gallon)</t>
  </si>
  <si>
    <t>MM/YYYY</t>
  </si>
  <si>
    <t>User Defined Mix</t>
  </si>
  <si>
    <t>mmBtu, HHV</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</si>
  <si>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</si>
  <si>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</si>
  <si>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</si>
  <si>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</si>
  <si>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</si>
  <si>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</si>
  <si>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</si>
  <si>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</si>
  <si>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</si>
  <si>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</si>
  <si>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</si>
  <si>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</si>
  <si>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</si>
  <si>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</si>
  <si>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</si>
  <si>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</si>
  <si>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</si>
  <si>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</si>
  <si>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</si>
  <si>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</si>
  <si>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</si>
  <si>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</si>
  <si>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</si>
  <si>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</si>
  <si>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</si>
  <si>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</si>
  <si>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</si>
  <si>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</si>
  <si>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Upgrading Process Energy</t>
  </si>
  <si>
    <t>IPCC AR5 100-year Global Warming Potential (GWP) of GHGs relative to CO2</t>
  </si>
  <si>
    <t>CO2</t>
  </si>
  <si>
    <t>VOC</t>
  </si>
  <si>
    <t>CH4</t>
  </si>
  <si>
    <t>CO</t>
  </si>
  <si>
    <t>N2O</t>
  </si>
  <si>
    <t>Carbon Ratios of Pollutants</t>
  </si>
  <si>
    <t>joule (J)</t>
  </si>
  <si>
    <t>kilojoule (kJ)</t>
  </si>
  <si>
    <t>megajoule (MJ)</t>
  </si>
  <si>
    <t>watt hour (Wh)</t>
  </si>
  <si>
    <t>kilowatt hour (kWh)</t>
  </si>
  <si>
    <t>British thermal unit (Btu)</t>
  </si>
  <si>
    <t>million Btu (mmBtu)</t>
  </si>
  <si>
    <t>gram (g)</t>
  </si>
  <si>
    <t>kilogram (kg)</t>
  </si>
  <si>
    <t>liter (L)</t>
  </si>
  <si>
    <t>pound (lb)</t>
  </si>
  <si>
    <t>short ton (US ton)</t>
  </si>
  <si>
    <t>cubic meter (m3)</t>
  </si>
  <si>
    <t>milliliter (mL)</t>
  </si>
  <si>
    <t>gallon (gal)</t>
  </si>
  <si>
    <t>cubic foot (ft3)</t>
  </si>
  <si>
    <t>CNG</t>
  </si>
  <si>
    <t>LNG</t>
  </si>
  <si>
    <t>LNG or L-CNG</t>
  </si>
  <si>
    <t>L-CNG</t>
  </si>
  <si>
    <t>Tailpipe Emissions</t>
  </si>
  <si>
    <t xml:space="preserve">On-Road Vehicle </t>
  </si>
  <si>
    <t>g / ft3</t>
  </si>
  <si>
    <t>MJ, LHV / gal</t>
  </si>
  <si>
    <t>g CO2e / gal</t>
  </si>
  <si>
    <t>%volume / mile</t>
  </si>
  <si>
    <t>%energy</t>
  </si>
  <si>
    <t>Biomethane (MJ, LHV)</t>
  </si>
  <si>
    <t>MJ CH4, LHV</t>
  </si>
  <si>
    <r>
      <t>g CH</t>
    </r>
    <r>
      <rPr>
        <vertAlign val="subscript"/>
        <sz val="11"/>
        <color theme="1"/>
        <rFont val="Calibri"/>
        <family val="2"/>
        <scheme val="minor"/>
      </rPr>
      <t>4</t>
    </r>
  </si>
  <si>
    <t>g CO2e / 
MJ biomethane, LHV</t>
  </si>
  <si>
    <t>MJ, LHV / ft3</t>
  </si>
  <si>
    <t>3.3 Distance to CNG Station (mile)</t>
  </si>
  <si>
    <t>3.5 Distance to LNG Facility (mile)</t>
  </si>
  <si>
    <t>3.7 LNG Trucking Distance (mile)</t>
  </si>
  <si>
    <t>mile-MJ, LHV</t>
  </si>
  <si>
    <t>g CO2e / mile-MJ, LHV</t>
  </si>
  <si>
    <t>g CO2e / kWh</t>
  </si>
  <si>
    <t>g CO2e / gCH4</t>
  </si>
  <si>
    <t>g CO2e / MJ CH4, LHV</t>
  </si>
  <si>
    <t>CNG, LNG</t>
  </si>
  <si>
    <t>LNG / L-CNG</t>
  </si>
  <si>
    <r>
      <rPr>
        <b/>
        <sz val="12"/>
        <color rgb="FFFFFFFF"/>
        <rFont val="Calibri"/>
        <family val="2"/>
      </rPr>
      <t xml:space="preserve">1.1 </t>
    </r>
    <r>
      <rPr>
        <sz val="12"/>
        <color rgb="FFFFFFFF"/>
        <rFont val="Calibri"/>
        <family val="2"/>
      </rPr>
      <t>Application Number</t>
    </r>
  </si>
  <si>
    <r>
      <rPr>
        <b/>
        <sz val="12"/>
        <color rgb="FFFFFFFF"/>
        <rFont val="Calibri"/>
        <family val="2"/>
      </rPr>
      <t xml:space="preserve">1.2 </t>
    </r>
    <r>
      <rPr>
        <sz val="12"/>
        <color rgb="FFFFFFFF"/>
        <rFont val="Calibri"/>
        <family val="2"/>
      </rPr>
      <t>Company Name</t>
    </r>
  </si>
  <si>
    <r>
      <rPr>
        <b/>
        <sz val="12"/>
        <color rgb="FFFFFFFF"/>
        <rFont val="Calibri"/>
        <family val="2"/>
      </rPr>
      <t>1.3</t>
    </r>
    <r>
      <rPr>
        <sz val="12"/>
        <color rgb="FFFFFFFF"/>
        <rFont val="Calibri"/>
        <family val="2"/>
      </rPr>
      <t xml:space="preserve"> Company ID</t>
    </r>
  </si>
  <si>
    <r>
      <rPr>
        <b/>
        <sz val="12"/>
        <color rgb="FFFFFFFF"/>
        <rFont val="Calibri"/>
        <family val="2"/>
      </rPr>
      <t>1.4</t>
    </r>
    <r>
      <rPr>
        <sz val="12"/>
        <color rgb="FFFFFFFF"/>
        <rFont val="Calibri"/>
        <family val="2"/>
      </rPr>
      <t xml:space="preserve"> Landfill Name and Address</t>
    </r>
  </si>
  <si>
    <r>
      <rPr>
        <b/>
        <sz val="12"/>
        <color rgb="FFFFFFFF"/>
        <rFont val="Calibri"/>
        <family val="2"/>
      </rPr>
      <t>1.5</t>
    </r>
    <r>
      <rPr>
        <sz val="12"/>
        <color rgb="FFFFFFFF"/>
        <rFont val="Calibri"/>
        <family val="2"/>
      </rPr>
      <t xml:space="preserve"> Fuel Production Facility ID</t>
    </r>
  </si>
  <si>
    <r>
      <t>2.1</t>
    </r>
    <r>
      <rPr>
        <sz val="12"/>
        <color rgb="FFFFFFFF"/>
        <rFont val="Calibri"/>
        <family val="2"/>
      </rPr>
      <t xml:space="preserve"> Process Energy</t>
    </r>
  </si>
  <si>
    <r>
      <rPr>
        <b/>
        <sz val="12"/>
        <color rgb="FFFFFFFF"/>
        <rFont val="Calibri"/>
        <family val="2"/>
      </rPr>
      <t xml:space="preserve">2.2 </t>
    </r>
    <r>
      <rPr>
        <sz val="12"/>
        <color rgb="FFFFFFFF"/>
        <rFont val="Calibri"/>
        <family val="2"/>
      </rPr>
      <t>Blended Fossil Fuels</t>
    </r>
  </si>
  <si>
    <r>
      <rPr>
        <b/>
        <sz val="12"/>
        <color rgb="FFFFFFFF"/>
        <rFont val="Calibri"/>
        <family val="2"/>
      </rPr>
      <t>2.3</t>
    </r>
    <r>
      <rPr>
        <sz val="12"/>
        <color rgb="FFFFFFFF"/>
        <rFont val="Calibri"/>
        <family val="2"/>
      </rPr>
      <t xml:space="preserve"> Finished Fuels</t>
    </r>
  </si>
  <si>
    <r>
      <rPr>
        <b/>
        <sz val="12"/>
        <color rgb="FFFFFFFF"/>
        <rFont val="Calibri"/>
        <family val="2"/>
      </rPr>
      <t>3.1</t>
    </r>
    <r>
      <rPr>
        <sz val="12"/>
        <color rgb="FFFFFFFF"/>
        <rFont val="Calibri"/>
        <family val="2"/>
      </rPr>
      <t xml:space="preserve"> Electricity Grid Region</t>
    </r>
  </si>
  <si>
    <r>
      <rPr>
        <b/>
        <sz val="12"/>
        <color rgb="FFFFFFFF"/>
        <rFont val="Calibri"/>
        <family val="2"/>
      </rPr>
      <t>3.4</t>
    </r>
    <r>
      <rPr>
        <sz val="12"/>
        <color rgb="FFFFFFFF"/>
        <rFont val="Calibri"/>
        <family val="2"/>
      </rPr>
      <t xml:space="preserve"> LNG Facility ID</t>
    </r>
  </si>
  <si>
    <r>
      <rPr>
        <b/>
        <sz val="12"/>
        <color rgb="FFFFFFFF"/>
        <rFont val="Calibri"/>
        <family val="2"/>
      </rPr>
      <t xml:space="preserve">3.8 </t>
    </r>
    <r>
      <rPr>
        <sz val="12"/>
        <color rgb="FFFFFFFF"/>
        <rFont val="Calibri"/>
        <family val="2"/>
      </rPr>
      <t>LNG Truck Type</t>
    </r>
  </si>
  <si>
    <r>
      <t>1 m</t>
    </r>
    <r>
      <rPr>
        <b/>
        <vertAlign val="superscript"/>
        <sz val="12"/>
        <color rgb="FFFFFFFF"/>
        <rFont val="Calibri"/>
        <family val="2"/>
        <scheme val="minor"/>
      </rPr>
      <t>3</t>
    </r>
  </si>
  <si>
    <r>
      <t>1 ft</t>
    </r>
    <r>
      <rPr>
        <b/>
        <vertAlign val="superscript"/>
        <sz val="12"/>
        <color rgb="FFFFFFFF"/>
        <rFont val="Calibri"/>
        <family val="2"/>
        <scheme val="minor"/>
      </rPr>
      <t>3</t>
    </r>
  </si>
  <si>
    <t>The Tier 1 CI Calculator for Landfill Gas Biomethane (T1 LFG Calculator) calculates the carbon intensity (CI) of landfill biogas that is upgraded to biomethane and used as compressed natural gas (CNG), liquefied natural gas (LNG), or liquefied-compressed natural gas (L-CNG) transportation fuel.
Use the worksheets as follows:
• Use the "SiteSpecificInputs" worksheet to enter applicant information, select pathway inputs, provide static operational data, and report monthly landfill gas collection, upgrading process energy, fossil fuel blending, and pipeline injection data.
• Use the "PathwaySummary" worksheet to review applicant information, biomethane quantities, calculated CI results for CNG, LNG, and L-CNG, margin of safety, CI for certification, and pathway-specific Operating Conditions.
• Use the "Background" worksheet to review predefined emission factors, fuel specifications, unit conversions, global warming potentials, carbon ratios, grid electricity values, and other reference values used in the calculator.
Enter data only in user input cells. Support all user inputs with records. Do not modify calculated cells or predefined NM-GREETv1.0 input values without NMED approval.
Complete all applicable inputs in the "SiteSpecificInputs" worksheet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</si>
  <si>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NM-GREETv1.0 Input</t>
  </si>
  <si>
    <t>Pathway CI Results</t>
  </si>
  <si>
    <t xml:space="preserve"> NM-GREETv1.0 Emission Factors and Specifications</t>
  </si>
  <si>
    <t>4.1</t>
  </si>
  <si>
    <t>4.2</t>
  </si>
  <si>
    <t>4.3</t>
  </si>
  <si>
    <t>4.4</t>
  </si>
  <si>
    <t>4.5</t>
  </si>
  <si>
    <t>4.6</t>
  </si>
  <si>
    <t>4.7</t>
  </si>
  <si>
    <t>4.8</t>
  </si>
  <si>
    <t>4.9</t>
  </si>
  <si>
    <t>4.10</t>
  </si>
  <si>
    <t>ft³ @ 60°F</t>
  </si>
  <si>
    <r>
      <t xml:space="preserve">Clean Transportation Fuel Program
Tier 1  CI Calculator for Landfill Gas Biomethane (Release Date: </t>
    </r>
    <r>
      <rPr>
        <b/>
        <sz val="14"/>
        <rFont val="Calibri"/>
        <family val="2"/>
      </rPr>
      <t>07/01/2026</t>
    </r>
    <r>
      <rPr>
        <b/>
        <sz val="14"/>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</si>
</sst>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0">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0"/>
    <numFmt numFmtId="169" formatCode="#,##0.0000"/>
    <numFmt numFmtId="170" formatCode="0.000"/>
    <numFmt numFmtId="171" formatCode="0.0%"/>
    <numFmt numFmtId="172" formatCode="0.00_);[Red]\(0.00\)"/>
    <numFmt numFmtId="173" formatCode="#,##0.00;[Red]#,##0.00"/>
    <numFmt numFmtId="174" formatCode="0.0"/>
    <numFmt numFmtId="175" formatCode="#,##0.000000"/>
    <numFmt numFmtId="176" formatCode="0.0000"/>
    <numFmt numFmtId="177" formatCode="_ [$€-2]\ * #,##0.00_ ;_ [$€-2]\ * \-#,##0.00_ ;_ [$€-2]\ * &quot;-&quot;??_ "/>
    <numFmt numFmtId="178" formatCode="[$-409]mmmm\-yy;@"/>
    <numFmt numFmtId="179" formatCode="0.00.E+00"/>
    <numFmt numFmtId="180" formatCode="mm/yyyy"/>
    <numFmt numFmtId="181" formatCode="#,##0.00000_);\(#,##0.00000\)"/>
    <numFmt numFmtId="182" formatCode="[=0]&quot; &quot;;0.00E+00"/>
    <numFmt numFmtId="183" formatCode="#,##0.00;\-#,##0.00;;@\,"/>
    <numFmt numFmtId="184" formatCode="#,##0;\-#,##0;;@\,"/>
    <numFmt numFmtId="185" formatCode="#,##0.00000;\-#,##0.00000;;@\,"/>
    <numFmt numFmtId="186" formatCode="_(* #,##0.000000_);_(* \(#,##0.000000\);_(* &quot;-&quot;??_);_(@_)"/>
    <numFmt numFmtId="187" formatCode="0.0E+00"/>
    <numFmt numFmtId="188" formatCode="0.000E+00"/>
    <numFmt numFmtId="189" formatCode="0.000000"/>
    <numFmt numFmtId="190" formatCode="0.00000"/>
    <numFmt numFmtId="191" formatCode="m/yyyy"/>
  </numFmts>
  <fonts count="77" x14ac:knownFonts="1">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1"/>
      <color theme="1"/>
      <name val="Calibri"/>
      <family val="2"/>
    </font>
    <font>
      <b/>
      <sz val="16"/>
      <color theme="0"/>
      <name val="Calibri"/>
      <family val="2"/>
    </font>
    <font>
      <b/>
      <sz val="11"/>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b/>
      <sz val="12"/>
      <color theme="0"/>
      <name val="Calibri"/>
      <family val="2"/>
      <scheme val="minor"/>
    </font>
    <font>
      <sz val="12"/>
      <color theme="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sz val="8"/>
      <name val="Calibri"/>
      <family val="2"/>
      <scheme val="minor"/>
    </font>
    <font>
      <u/>
      <sz val="11"/>
      <color theme="10"/>
      <name val="Calibri"/>
      <family val="2"/>
      <scheme val="minor"/>
    </font>
    <font>
      <b/>
      <sz val="18"/>
      <color indexed="56"/>
      <name val="Cambria"/>
      <family val="2"/>
    </font>
    <font>
      <b/>
      <sz val="14"/>
      <color theme="1"/>
      <name val="Calibri"/>
      <family val="2"/>
    </font>
    <font>
      <u/>
      <sz val="11"/>
      <color theme="1"/>
      <name val="Calibri"/>
      <family val="2"/>
    </font>
    <font>
      <vertAlign val="subscript"/>
      <sz val="11"/>
      <color theme="1"/>
      <name val="Calibri"/>
      <family val="2"/>
      <scheme val="minor"/>
    </font>
    <font>
      <b/>
      <sz val="11"/>
      <name val="Calibri"/>
      <family val="2"/>
      <scheme val="minor"/>
    </font>
    <font>
      <sz val="12"/>
      <name val="Calibri"/>
      <family val="2"/>
      <scheme val="minor"/>
    </font>
    <font>
      <b/>
      <sz val="14"/>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sz val="12"/>
      <color rgb="FFFFFFFF"/>
      <name val="Calibri"/>
      <family val="2"/>
      <scheme val="minor"/>
    </font>
    <font>
      <sz val="11"/>
      <color rgb="FF000000"/>
      <name val="Calibri"/>
      <family val="2"/>
    </font>
    <font>
      <b/>
      <sz val="14"/>
      <color rgb="FF000000"/>
      <name val="Calibri"/>
      <family val="2"/>
      <scheme val="minor"/>
    </font>
    <font>
      <b/>
      <sz val="14"/>
      <color rgb="FF000000"/>
      <name val="Calibri"/>
      <family val="2"/>
    </font>
    <font>
      <sz val="10"/>
      <color rgb="FFFFFFFF"/>
      <name val="Calibri"/>
      <family val="2"/>
      <scheme val="minor"/>
    </font>
    <font>
      <b/>
      <vertAlign val="superscript"/>
      <sz val="12"/>
      <color rgb="FFFFFFFF"/>
      <name val="Calibri"/>
      <family val="2"/>
      <scheme val="minor"/>
    </font>
    <font>
      <b/>
      <sz val="12"/>
      <color rgb="FFFFFFFF"/>
      <name val="Calibri"/>
      <family val="2"/>
      <scheme val="minor"/>
    </font>
    <font>
      <b/>
      <sz val="11"/>
      <color rgb="FFFFFFFF"/>
      <name val="Calibri"/>
      <family val="2"/>
      <scheme val="minor"/>
    </font>
  </fonts>
  <fills count="36">
    <fill>
      <patternFill patternType="none"/>
    </fill>
    <fill>
      <patternFill patternType="gray125"/>
    </fill>
    <fill>
      <patternFill patternType="solid">
        <fgColor rgb="FF1B8AB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A0A0A0"/>
        <bgColor indexed="64"/>
      </patternFill>
    </fill>
    <fill>
      <patternFill patternType="solid">
        <fgColor rgb="FFD9D9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5939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177" fontId="23" fillId="3" borderId="0" applyNumberFormat="0" applyBorder="0" applyAlignment="0" applyProtection="0"/>
    <xf numFmtId="177" fontId="23" fillId="4" borderId="0" applyNumberFormat="0" applyBorder="0" applyAlignment="0" applyProtection="0"/>
    <xf numFmtId="177" fontId="23" fillId="5" borderId="0" applyNumberFormat="0" applyBorder="0" applyAlignment="0" applyProtection="0"/>
    <xf numFmtId="177" fontId="23" fillId="6" borderId="0" applyNumberFormat="0" applyBorder="0" applyAlignment="0" applyProtection="0"/>
    <xf numFmtId="177" fontId="23" fillId="7" borderId="0" applyNumberFormat="0" applyBorder="0" applyAlignment="0" applyProtection="0"/>
    <xf numFmtId="177" fontId="23" fillId="8" borderId="0" applyNumberFormat="0" applyBorder="0" applyAlignment="0" applyProtection="0"/>
    <xf numFmtId="177" fontId="23" fillId="9" borderId="0" applyNumberFormat="0" applyBorder="0" applyAlignment="0" applyProtection="0"/>
    <xf numFmtId="177" fontId="23" fillId="10" borderId="0" applyNumberFormat="0" applyBorder="0" applyAlignment="0" applyProtection="0"/>
    <xf numFmtId="177" fontId="23" fillId="11" borderId="0" applyNumberFormat="0" applyBorder="0" applyAlignment="0" applyProtection="0"/>
    <xf numFmtId="177" fontId="23" fillId="6" borderId="0" applyNumberFormat="0" applyBorder="0" applyAlignment="0" applyProtection="0"/>
    <xf numFmtId="177" fontId="23" fillId="9" borderId="0" applyNumberFormat="0" applyBorder="0" applyAlignment="0" applyProtection="0"/>
    <xf numFmtId="177" fontId="23" fillId="12" borderId="0" applyNumberFormat="0" applyBorder="0" applyAlignment="0" applyProtection="0"/>
    <xf numFmtId="177" fontId="24" fillId="13" borderId="0" applyNumberFormat="0" applyBorder="0" applyAlignment="0" applyProtection="0"/>
    <xf numFmtId="177" fontId="24" fillId="10" borderId="0" applyNumberFormat="0" applyBorder="0" applyAlignment="0" applyProtection="0"/>
    <xf numFmtId="177" fontId="24" fillId="11" borderId="0" applyNumberFormat="0" applyBorder="0" applyAlignment="0" applyProtection="0"/>
    <xf numFmtId="177" fontId="24" fillId="14" borderId="0" applyNumberFormat="0" applyBorder="0" applyAlignment="0" applyProtection="0"/>
    <xf numFmtId="177" fontId="24" fillId="15" borderId="0" applyNumberFormat="0" applyBorder="0" applyAlignment="0" applyProtection="0"/>
    <xf numFmtId="177" fontId="24" fillId="16" borderId="0" applyNumberFormat="0" applyBorder="0" applyAlignment="0" applyProtection="0"/>
    <xf numFmtId="177" fontId="24" fillId="17" borderId="0" applyNumberFormat="0" applyBorder="0" applyAlignment="0" applyProtection="0"/>
    <xf numFmtId="177" fontId="24" fillId="18" borderId="0" applyNumberFormat="0" applyBorder="0" applyAlignment="0" applyProtection="0"/>
    <xf numFmtId="177" fontId="24" fillId="19" borderId="0" applyNumberFormat="0" applyBorder="0" applyAlignment="0" applyProtection="0"/>
    <xf numFmtId="177" fontId="24" fillId="14" borderId="0" applyNumberFormat="0" applyBorder="0" applyAlignment="0" applyProtection="0"/>
    <xf numFmtId="177" fontId="24" fillId="15" borderId="0" applyNumberFormat="0" applyBorder="0" applyAlignment="0" applyProtection="0"/>
    <xf numFmtId="177" fontId="24" fillId="20" borderId="0" applyNumberFormat="0" applyBorder="0" applyAlignment="0" applyProtection="0"/>
    <xf numFmtId="177" fontId="25" fillId="4" borderId="0" applyNumberFormat="0" applyBorder="0" applyAlignment="0" applyProtection="0"/>
    <xf numFmtId="177" fontId="26" fillId="21" borderId="8" applyNumberFormat="0" applyAlignment="0" applyProtection="0"/>
    <xf numFmtId="177" fontId="27" fillId="22" borderId="9"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7" fontId="28" fillId="0" borderId="0" applyNumberFormat="0" applyFill="0" applyBorder="0" applyAlignment="0" applyProtection="0"/>
    <xf numFmtId="177" fontId="29" fillId="5" borderId="0" applyNumberFormat="0" applyBorder="0" applyAlignment="0" applyProtection="0"/>
    <xf numFmtId="177" fontId="30" fillId="0" borderId="10" applyNumberFormat="0" applyFill="0" applyAlignment="0" applyProtection="0"/>
    <xf numFmtId="177" fontId="31" fillId="0" borderId="11" applyNumberFormat="0" applyFill="0" applyAlignment="0" applyProtection="0"/>
    <xf numFmtId="177" fontId="32" fillId="0" borderId="12" applyNumberFormat="0" applyFill="0" applyAlignment="0" applyProtection="0"/>
    <xf numFmtId="177" fontId="32" fillId="0" borderId="0" applyNumberFormat="0" applyFill="0" applyBorder="0" applyAlignment="0" applyProtection="0"/>
    <xf numFmtId="177" fontId="34" fillId="8" borderId="8" applyNumberFormat="0" applyAlignment="0" applyProtection="0"/>
    <xf numFmtId="177" fontId="35" fillId="0" borderId="13" applyNumberFormat="0" applyFill="0" applyAlignment="0" applyProtection="0"/>
    <xf numFmtId="177" fontId="36" fillId="23" borderId="0" applyNumberFormat="0" applyBorder="0" applyAlignment="0" applyProtection="0"/>
    <xf numFmtId="177" fontId="2" fillId="24" borderId="14" applyNumberFormat="0" applyFont="0" applyAlignment="0" applyProtection="0"/>
    <xf numFmtId="177" fontId="37" fillId="21" borderId="15" applyNumberFormat="0" applyAlignment="0" applyProtection="0"/>
    <xf numFmtId="9" fontId="2" fillId="0" borderId="0" applyFont="0" applyFill="0" applyBorder="0" applyAlignment="0" applyProtection="0"/>
    <xf numFmtId="177" fontId="38" fillId="0" borderId="0" applyNumberFormat="0" applyFill="0" applyBorder="0" applyAlignment="0" applyProtection="0"/>
    <xf numFmtId="177" fontId="39" fillId="0" borderId="16" applyNumberFormat="0" applyFill="0" applyAlignment="0" applyProtection="0"/>
    <xf numFmtId="177" fontId="40" fillId="0" borderId="0" applyNumberFormat="0" applyFill="0" applyBorder="0" applyAlignment="0" applyProtection="0"/>
    <xf numFmtId="3" fontId="2" fillId="0" borderId="0" applyFon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4" borderId="0" applyNumberFormat="0" applyBorder="0" applyAlignment="0" applyProtection="0"/>
    <xf numFmtId="0" fontId="26" fillId="21" borderId="8" applyNumberFormat="0" applyAlignment="0" applyProtection="0"/>
    <xf numFmtId="0" fontId="27" fillId="22" borderId="9" applyNumberFormat="0" applyAlignment="0" applyProtection="0"/>
    <xf numFmtId="43" fontId="2" fillId="0" borderId="0" applyFont="0" applyFill="0" applyBorder="0" applyAlignment="0" applyProtection="0"/>
    <xf numFmtId="0" fontId="28" fillId="0" borderId="0" applyNumberFormat="0" applyFill="0" applyBorder="0" applyAlignment="0" applyProtection="0"/>
    <xf numFmtId="0" fontId="29" fillId="5" borderId="0" applyNumberFormat="0" applyBorder="0" applyAlignment="0" applyProtection="0"/>
    <xf numFmtId="0" fontId="30" fillId="0" borderId="10"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8" borderId="8" applyNumberFormat="0" applyAlignment="0" applyProtection="0"/>
    <xf numFmtId="0" fontId="35" fillId="0" borderId="13" applyNumberFormat="0" applyFill="0" applyAlignment="0" applyProtection="0"/>
    <xf numFmtId="0" fontId="36" fillId="23" borderId="0" applyNumberFormat="0" applyBorder="0" applyAlignment="0" applyProtection="0"/>
    <xf numFmtId="0" fontId="2" fillId="24" borderId="14" applyNumberFormat="0" applyFont="0" applyAlignment="0" applyProtection="0"/>
    <xf numFmtId="0" fontId="37" fillId="21" borderId="15" applyNumberFormat="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0" borderId="0" applyNumberFormat="0" applyFill="0" applyBorder="0" applyAlignment="0" applyProtection="0"/>
    <xf numFmtId="0" fontId="23" fillId="3" borderId="0" applyNumberFormat="0" applyBorder="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41" fillId="0" borderId="0"/>
    <xf numFmtId="9" fontId="41"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3" fillId="25" borderId="0" applyNumberFormat="0" applyBorder="0" applyAlignment="0" applyProtection="0"/>
    <xf numFmtId="0" fontId="23" fillId="8"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23" borderId="0" applyNumberFormat="0" applyBorder="0" applyAlignment="0" applyProtection="0"/>
    <xf numFmtId="0" fontId="23" fillId="21" borderId="0" applyNumberFormat="0" applyBorder="0" applyAlignment="0" applyProtection="0"/>
    <xf numFmtId="0" fontId="23" fillId="8" borderId="0" applyNumberFormat="0" applyBorder="0" applyAlignment="0" applyProtection="0"/>
    <xf numFmtId="0" fontId="24" fillId="15" borderId="0" applyNumberFormat="0" applyBorder="0" applyAlignment="0" applyProtection="0"/>
    <xf numFmtId="0" fontId="24" fillId="23" borderId="0" applyNumberFormat="0" applyBorder="0" applyAlignment="0" applyProtection="0"/>
    <xf numFmtId="0" fontId="24" fillId="21" borderId="0" applyNumberFormat="0" applyBorder="0" applyAlignment="0" applyProtection="0"/>
    <xf numFmtId="0" fontId="24" fillId="8" borderId="0" applyNumberFormat="0" applyBorder="0" applyAlignment="0" applyProtection="0"/>
    <xf numFmtId="0" fontId="24" fillId="1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42" fillId="4" borderId="0" applyNumberFormat="0" applyBorder="0" applyAlignment="0" applyProtection="0"/>
    <xf numFmtId="0" fontId="26" fillId="25" borderId="8" applyNumberFormat="0" applyAlignment="0" applyProtection="0"/>
    <xf numFmtId="0" fontId="43" fillId="0" borderId="17" applyNumberFormat="0" applyFill="0" applyAlignment="0" applyProtection="0"/>
    <xf numFmtId="0" fontId="44" fillId="0" borderId="11" applyNumberFormat="0" applyFill="0" applyAlignment="0" applyProtection="0"/>
    <xf numFmtId="0" fontId="45" fillId="0" borderId="18" applyNumberFormat="0" applyFill="0" applyAlignment="0" applyProtection="0"/>
    <xf numFmtId="0" fontId="45" fillId="0" borderId="0" applyNumberFormat="0" applyFill="0" applyBorder="0" applyAlignment="0" applyProtection="0"/>
    <xf numFmtId="0" fontId="2" fillId="0" borderId="0"/>
    <xf numFmtId="0" fontId="46" fillId="0" borderId="0"/>
    <xf numFmtId="0" fontId="2" fillId="0" borderId="0"/>
    <xf numFmtId="0" fontId="41" fillId="0" borderId="0"/>
    <xf numFmtId="0" fontId="23" fillId="24" borderId="14" applyNumberFormat="0" applyFont="0" applyAlignment="0" applyProtection="0"/>
    <xf numFmtId="0" fontId="37" fillId="25" borderId="15" applyNumberFormat="0" applyAlignment="0" applyProtection="0"/>
    <xf numFmtId="9" fontId="2" fillId="0" borderId="0" applyFont="0" applyFill="0" applyBorder="0" applyAlignment="0" applyProtection="0"/>
    <xf numFmtId="9" fontId="41" fillId="0" borderId="0" applyFont="0" applyFill="0" applyBorder="0" applyAlignment="0" applyProtection="0"/>
    <xf numFmtId="0" fontId="47" fillId="0" borderId="0" applyNumberFormat="0" applyFill="0" applyBorder="0" applyAlignment="0" applyProtection="0"/>
    <xf numFmtId="0" fontId="39" fillId="0" borderId="19" applyNumberFormat="0" applyFill="0" applyAlignment="0" applyProtection="0"/>
    <xf numFmtId="0" fontId="48" fillId="0" borderId="0" applyNumberFormat="0" applyFill="0" applyBorder="0" applyAlignment="0" applyProtection="0">
      <alignment vertical="top"/>
      <protection locked="0"/>
    </xf>
    <xf numFmtId="43" fontId="41" fillId="0" borderId="0" applyFont="0" applyFill="0" applyBorder="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43" fillId="0" borderId="17" applyNumberFormat="0" applyFill="0" applyAlignment="0" applyProtection="0"/>
    <xf numFmtId="0" fontId="44" fillId="0" borderId="11"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0" fontId="2" fillId="24" borderId="14" applyNumberFormat="0" applyFont="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5" fillId="4" borderId="0" applyNumberFormat="0" applyBorder="0" applyAlignment="0" applyProtection="0"/>
    <xf numFmtId="0" fontId="26" fillId="21" borderId="8"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2" fillId="0" borderId="12" applyNumberFormat="0" applyFill="0" applyAlignment="0" applyProtection="0"/>
    <xf numFmtId="0" fontId="32" fillId="0" borderId="0" applyNumberFormat="0" applyFill="0" applyBorder="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9" fontId="2" fillId="0" borderId="0" applyFon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23" fillId="3" borderId="0" applyNumberFormat="0" applyBorder="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1" fillId="0" borderId="0"/>
    <xf numFmtId="43" fontId="1" fillId="0" borderId="0" applyFont="0" applyFill="0" applyBorder="0" applyAlignment="0" applyProtection="0"/>
    <xf numFmtId="0" fontId="1" fillId="0" borderId="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5" borderId="15" applyNumberFormat="0" applyAlignment="0" applyProtection="0"/>
    <xf numFmtId="0" fontId="26" fillId="25" borderId="8"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5" borderId="15" applyNumberFormat="0" applyAlignment="0" applyProtection="0"/>
    <xf numFmtId="0" fontId="23"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5" borderId="8" applyNumberFormat="0" applyAlignment="0" applyProtection="0"/>
    <xf numFmtId="0" fontId="26" fillId="25" borderId="8" applyNumberFormat="0" applyAlignment="0" applyProtection="0"/>
    <xf numFmtId="0" fontId="39" fillId="0" borderId="19" applyNumberFormat="0" applyFill="0" applyAlignment="0" applyProtection="0"/>
    <xf numFmtId="0" fontId="26" fillId="25"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9"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9" fillId="0" borderId="16"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23"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37" fillId="21"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26" fillId="25"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23"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34" fillId="8" borderId="8" applyNumberFormat="0" applyAlignment="0" applyProtection="0"/>
    <xf numFmtId="0" fontId="26" fillId="25" borderId="8" applyNumberFormat="0" applyAlignment="0" applyProtection="0"/>
    <xf numFmtId="0" fontId="37" fillId="25" borderId="15" applyNumberFormat="0" applyAlignment="0" applyProtection="0"/>
    <xf numFmtId="0" fontId="37" fillId="25"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9" applyNumberFormat="0" applyFill="0" applyAlignment="0" applyProtection="0"/>
    <xf numFmtId="0" fontId="26" fillId="25"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37" fillId="21" borderId="15" applyNumberFormat="0" applyAlignment="0" applyProtection="0"/>
    <xf numFmtId="0" fontId="26" fillId="25" borderId="8"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5" borderId="8" applyNumberFormat="0" applyAlignment="0" applyProtection="0"/>
    <xf numFmtId="0" fontId="2"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5"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5" borderId="8"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5"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9" applyNumberFormat="0" applyFill="0" applyAlignment="0" applyProtection="0"/>
    <xf numFmtId="0" fontId="26" fillId="21"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23"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9" applyNumberFormat="0" applyFill="0" applyAlignment="0" applyProtection="0"/>
    <xf numFmtId="0" fontId="34" fillId="8"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5" borderId="15" applyNumberFormat="0" applyAlignment="0" applyProtection="0"/>
    <xf numFmtId="0" fontId="37" fillId="21" borderId="15" applyNumberFormat="0" applyAlignment="0" applyProtection="0"/>
    <xf numFmtId="0" fontId="37" fillId="25"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5" fillId="0" borderId="13"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7" fillId="22" borderId="9" applyNumberFormat="0" applyAlignment="0" applyProtection="0"/>
    <xf numFmtId="0" fontId="35" fillId="0" borderId="13"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5" borderId="8" applyNumberFormat="0" applyAlignment="0" applyProtection="0"/>
    <xf numFmtId="0" fontId="37" fillId="25" borderId="15" applyNumberFormat="0" applyAlignment="0" applyProtection="0"/>
    <xf numFmtId="0" fontId="26" fillId="21" borderId="8" applyNumberFormat="0" applyAlignment="0" applyProtection="0"/>
    <xf numFmtId="0" fontId="37" fillId="25" borderId="15" applyNumberFormat="0" applyAlignment="0" applyProtection="0"/>
    <xf numFmtId="0" fontId="26" fillId="21"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7" fillId="25"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5" borderId="15" applyNumberFormat="0" applyAlignment="0" applyProtection="0"/>
    <xf numFmtId="0" fontId="39" fillId="0" borderId="19"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5"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23" fillId="24" borderId="14" applyNumberFormat="0" applyFont="0" applyAlignment="0" applyProtection="0"/>
    <xf numFmtId="0" fontId="37" fillId="25" borderId="15" applyNumberFormat="0" applyAlignment="0" applyProtection="0"/>
    <xf numFmtId="0" fontId="34" fillId="8"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6" fillId="25" borderId="8" applyNumberFormat="0" applyAlignment="0" applyProtection="0"/>
    <xf numFmtId="0" fontId="27" fillId="22" borderId="9" applyNumberFormat="0" applyAlignment="0" applyProtection="0"/>
    <xf numFmtId="0" fontId="2" fillId="24" borderId="14" applyNumberFormat="0" applyFont="0" applyAlignment="0" applyProtection="0"/>
    <xf numFmtId="0" fontId="35" fillId="0" borderId="13" applyNumberFormat="0" applyFill="0" applyAlignment="0" applyProtection="0"/>
    <xf numFmtId="0" fontId="37" fillId="21" borderId="15" applyNumberFormat="0" applyAlignment="0" applyProtection="0"/>
    <xf numFmtId="0" fontId="26" fillId="25"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5"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5" borderId="15" applyNumberFormat="0" applyAlignment="0" applyProtection="0"/>
    <xf numFmtId="0" fontId="34" fillId="8"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7" fillId="25"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26" fillId="25"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4" fillId="8"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5" fillId="0" borderId="13"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34" fillId="8" borderId="8" applyNumberFormat="0" applyAlignment="0" applyProtection="0"/>
    <xf numFmtId="0" fontId="37" fillId="25"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5" borderId="15" applyNumberFormat="0" applyAlignment="0" applyProtection="0"/>
    <xf numFmtId="0" fontId="26" fillId="25"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5" borderId="15" applyNumberFormat="0" applyAlignment="0" applyProtection="0"/>
    <xf numFmtId="0" fontId="26" fillId="25"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5"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26" fillId="21" borderId="20" applyNumberFormat="0" applyAlignment="0" applyProtection="0"/>
    <xf numFmtId="0" fontId="34" fillId="8" borderId="20" applyNumberFormat="0" applyAlignment="0" applyProtection="0"/>
    <xf numFmtId="0" fontId="2" fillId="24" borderId="21" applyNumberFormat="0" applyFont="0" applyAlignment="0" applyProtection="0"/>
    <xf numFmtId="0" fontId="37" fillId="21" borderId="22" applyNumberFormat="0" applyAlignment="0" applyProtection="0"/>
    <xf numFmtId="0" fontId="39" fillId="0" borderId="23"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1" fillId="0" borderId="0"/>
    <xf numFmtId="43" fontId="1" fillId="0" borderId="0" applyFont="0" applyFill="0" applyBorder="0" applyAlignment="0" applyProtection="0"/>
    <xf numFmtId="0" fontId="1" fillId="0" borderId="0"/>
    <xf numFmtId="177" fontId="26" fillId="21" borderId="25" applyNumberFormat="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3" fillId="0" borderId="0" applyNumberFormat="0" applyFill="0" applyBorder="0" applyAlignment="0" applyProtection="0">
      <alignment vertical="top"/>
      <protection locked="0"/>
    </xf>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43" fontId="1" fillId="0" borderId="0" applyFont="0" applyFill="0" applyBorder="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50" fillId="0" borderId="0" applyNumberFormat="0" applyFill="0" applyBorder="0" applyAlignment="0" applyProtection="0"/>
    <xf numFmtId="177" fontId="23" fillId="3" borderId="0" applyNumberFormat="0" applyBorder="0" applyAlignment="0" applyProtection="0"/>
    <xf numFmtId="177" fontId="23" fillId="4" borderId="0" applyNumberFormat="0" applyBorder="0" applyAlignment="0" applyProtection="0"/>
    <xf numFmtId="177" fontId="23" fillId="5" borderId="0" applyNumberFormat="0" applyBorder="0" applyAlignment="0" applyProtection="0"/>
    <xf numFmtId="177" fontId="23" fillId="6" borderId="0" applyNumberFormat="0" applyBorder="0" applyAlignment="0" applyProtection="0"/>
    <xf numFmtId="177" fontId="23" fillId="7" borderId="0" applyNumberFormat="0" applyBorder="0" applyAlignment="0" applyProtection="0"/>
    <xf numFmtId="177" fontId="23" fillId="8" borderId="0" applyNumberFormat="0" applyBorder="0" applyAlignment="0" applyProtection="0"/>
    <xf numFmtId="177" fontId="23" fillId="9" borderId="0" applyNumberFormat="0" applyBorder="0" applyAlignment="0" applyProtection="0"/>
    <xf numFmtId="177" fontId="23" fillId="10" borderId="0" applyNumberFormat="0" applyBorder="0" applyAlignment="0" applyProtection="0"/>
    <xf numFmtId="177" fontId="23" fillId="11" borderId="0" applyNumberFormat="0" applyBorder="0" applyAlignment="0" applyProtection="0"/>
    <xf numFmtId="177" fontId="23" fillId="6" borderId="0" applyNumberFormat="0" applyBorder="0" applyAlignment="0" applyProtection="0"/>
    <xf numFmtId="177" fontId="23" fillId="9" borderId="0" applyNumberFormat="0" applyBorder="0" applyAlignment="0" applyProtection="0"/>
    <xf numFmtId="177" fontId="23" fillId="12" borderId="0" applyNumberFormat="0" applyBorder="0" applyAlignment="0" applyProtection="0"/>
    <xf numFmtId="177" fontId="24" fillId="13" borderId="0" applyNumberFormat="0" applyBorder="0" applyAlignment="0" applyProtection="0"/>
    <xf numFmtId="177" fontId="24" fillId="10" borderId="0" applyNumberFormat="0" applyBorder="0" applyAlignment="0" applyProtection="0"/>
    <xf numFmtId="177" fontId="24" fillId="11" borderId="0" applyNumberFormat="0" applyBorder="0" applyAlignment="0" applyProtection="0"/>
    <xf numFmtId="177" fontId="24" fillId="14" borderId="0" applyNumberFormat="0" applyBorder="0" applyAlignment="0" applyProtection="0"/>
    <xf numFmtId="177" fontId="24" fillId="15" borderId="0" applyNumberFormat="0" applyBorder="0" applyAlignment="0" applyProtection="0"/>
    <xf numFmtId="177" fontId="24" fillId="16" borderId="0" applyNumberFormat="0" applyBorder="0" applyAlignment="0" applyProtection="0"/>
    <xf numFmtId="177" fontId="24" fillId="17" borderId="0" applyNumberFormat="0" applyBorder="0" applyAlignment="0" applyProtection="0"/>
    <xf numFmtId="177" fontId="24" fillId="18" borderId="0" applyNumberFormat="0" applyBorder="0" applyAlignment="0" applyProtection="0"/>
    <xf numFmtId="177" fontId="24" fillId="19" borderId="0" applyNumberFormat="0" applyBorder="0" applyAlignment="0" applyProtection="0"/>
    <xf numFmtId="177" fontId="24" fillId="14" borderId="0" applyNumberFormat="0" applyBorder="0" applyAlignment="0" applyProtection="0"/>
    <xf numFmtId="177" fontId="24" fillId="15" borderId="0" applyNumberFormat="0" applyBorder="0" applyAlignment="0" applyProtection="0"/>
    <xf numFmtId="177" fontId="24" fillId="20" borderId="0" applyNumberFormat="0" applyBorder="0" applyAlignment="0" applyProtection="0"/>
    <xf numFmtId="177" fontId="25" fillId="4" borderId="0" applyNumberFormat="0" applyBorder="0" applyAlignment="0" applyProtection="0"/>
    <xf numFmtId="177" fontId="26" fillId="21" borderId="25" applyNumberFormat="0" applyAlignment="0" applyProtection="0"/>
    <xf numFmtId="177" fontId="27" fillId="22" borderId="9" applyNumberFormat="0" applyAlignment="0" applyProtection="0"/>
    <xf numFmtId="3" fontId="2" fillId="0" borderId="0" applyFont="0" applyFill="0" applyBorder="0" applyAlignment="0" applyProtection="0"/>
    <xf numFmtId="177" fontId="28" fillId="0" borderId="0" applyNumberFormat="0" applyFill="0" applyBorder="0" applyAlignment="0" applyProtection="0"/>
    <xf numFmtId="177" fontId="29" fillId="5" borderId="0" applyNumberFormat="0" applyBorder="0" applyAlignment="0" applyProtection="0"/>
    <xf numFmtId="177" fontId="30" fillId="0" borderId="10" applyNumberFormat="0" applyFill="0" applyAlignment="0" applyProtection="0"/>
    <xf numFmtId="177" fontId="31" fillId="0" borderId="11" applyNumberFormat="0" applyFill="0" applyAlignment="0" applyProtection="0"/>
    <xf numFmtId="177" fontId="32" fillId="0" borderId="30" applyNumberFormat="0" applyFill="0" applyAlignment="0" applyProtection="0"/>
    <xf numFmtId="177" fontId="32" fillId="0" borderId="0" applyNumberFormat="0" applyFill="0" applyBorder="0" applyAlignment="0" applyProtection="0"/>
    <xf numFmtId="177" fontId="33" fillId="0" borderId="0" applyNumberFormat="0" applyFill="0" applyBorder="0" applyAlignment="0" applyProtection="0">
      <alignment vertical="top"/>
      <protection locked="0"/>
    </xf>
    <xf numFmtId="177" fontId="34" fillId="8" borderId="25" applyNumberFormat="0" applyAlignment="0" applyProtection="0"/>
    <xf numFmtId="177" fontId="35" fillId="0" borderId="13" applyNumberFormat="0" applyFill="0" applyAlignment="0" applyProtection="0"/>
    <xf numFmtId="177" fontId="36" fillId="23" borderId="0" applyNumberFormat="0" applyBorder="0" applyAlignment="0" applyProtection="0"/>
    <xf numFmtId="177" fontId="2" fillId="24" borderId="26" applyNumberFormat="0" applyFont="0" applyAlignment="0" applyProtection="0"/>
    <xf numFmtId="177" fontId="37" fillId="21" borderId="27" applyNumberFormat="0" applyAlignment="0" applyProtection="0"/>
    <xf numFmtId="177" fontId="38" fillId="0" borderId="0" applyNumberFormat="0" applyFill="0" applyBorder="0" applyAlignment="0" applyProtection="0"/>
    <xf numFmtId="177" fontId="40" fillId="0" borderId="0" applyNumberFormat="0" applyFill="0" applyBorder="0" applyAlignment="0" applyProtection="0"/>
    <xf numFmtId="3" fontId="2" fillId="0" borderId="0" applyFont="0" applyFill="0" applyBorder="0" applyAlignment="0" applyProtection="0"/>
    <xf numFmtId="0" fontId="32" fillId="0" borderId="30" applyNumberFormat="0" applyFill="0" applyAlignment="0" applyProtection="0"/>
    <xf numFmtId="0" fontId="45" fillId="0" borderId="31"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7" fontId="26" fillId="21" borderId="25" applyNumberFormat="0" applyAlignment="0" applyProtection="0"/>
    <xf numFmtId="177" fontId="34" fillId="8" borderId="25" applyNumberFormat="0" applyAlignment="0" applyProtection="0"/>
    <xf numFmtId="177" fontId="32" fillId="0" borderId="30" applyNumberFormat="0" applyFill="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32" fillId="0" borderId="30"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177"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7"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45" fillId="0" borderId="31"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7" fontId="37" fillId="21" borderId="27" applyNumberFormat="0" applyAlignment="0" applyProtection="0"/>
    <xf numFmtId="0" fontId="26" fillId="21" borderId="25" applyNumberFormat="0" applyAlignment="0" applyProtection="0"/>
    <xf numFmtId="43" fontId="1" fillId="0" borderId="0" applyFont="0" applyFill="0" applyBorder="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43" fontId="1" fillId="0" borderId="0" applyFont="0" applyFill="0" applyBorder="0" applyAlignment="0" applyProtection="0"/>
    <xf numFmtId="0" fontId="50" fillId="0" borderId="0" applyNumberFormat="0" applyFill="0" applyBorder="0" applyAlignment="0" applyProtection="0"/>
    <xf numFmtId="177" fontId="26" fillId="21" borderId="25" applyNumberFormat="0" applyAlignment="0" applyProtection="0"/>
    <xf numFmtId="177" fontId="27" fillId="22" borderId="9" applyNumberFormat="0" applyAlignment="0" applyProtection="0"/>
    <xf numFmtId="3" fontId="2" fillId="0" borderId="0" applyFont="0" applyFill="0" applyBorder="0" applyAlignment="0" applyProtection="0"/>
    <xf numFmtId="177" fontId="30" fillId="0" borderId="10" applyNumberFormat="0" applyFill="0" applyAlignment="0" applyProtection="0"/>
    <xf numFmtId="177" fontId="31" fillId="0" borderId="11" applyNumberFormat="0" applyFill="0" applyAlignment="0" applyProtection="0"/>
    <xf numFmtId="177" fontId="32" fillId="0" borderId="30" applyNumberFormat="0" applyFill="0" applyAlignment="0" applyProtection="0"/>
    <xf numFmtId="177" fontId="33" fillId="0" borderId="0" applyNumberFormat="0" applyFill="0" applyBorder="0" applyAlignment="0" applyProtection="0">
      <alignment vertical="top"/>
      <protection locked="0"/>
    </xf>
    <xf numFmtId="177" fontId="34" fillId="8" borderId="25" applyNumberFormat="0" applyAlignment="0" applyProtection="0"/>
    <xf numFmtId="177" fontId="35" fillId="0" borderId="13" applyNumberFormat="0" applyFill="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1" fillId="0" borderId="0"/>
    <xf numFmtId="0" fontId="35" fillId="0" borderId="13" applyNumberFormat="0" applyFill="0" applyAlignment="0" applyProtection="0"/>
    <xf numFmtId="0" fontId="2" fillId="24" borderId="26" applyNumberFormat="0" applyFont="0" applyAlignment="0" applyProtection="0"/>
    <xf numFmtId="0" fontId="27" fillId="22" borderId="9" applyNumberFormat="0" applyAlignment="0" applyProtection="0"/>
    <xf numFmtId="0" fontId="37" fillId="21" borderId="27" applyNumberFormat="0" applyAlignment="0" applyProtection="0"/>
    <xf numFmtId="177" fontId="35" fillId="0" borderId="13" applyNumberFormat="0" applyFill="0" applyAlignment="0" applyProtection="0"/>
    <xf numFmtId="0" fontId="1" fillId="0" borderId="0"/>
    <xf numFmtId="0" fontId="37" fillId="21" borderId="27" applyNumberFormat="0" applyAlignment="0" applyProtection="0"/>
    <xf numFmtId="0" fontId="39" fillId="0" borderId="28" applyNumberFormat="0" applyFill="0" applyAlignment="0" applyProtection="0"/>
    <xf numFmtId="43" fontId="1" fillId="0" borderId="0" applyFont="0" applyFill="0" applyBorder="0" applyAlignment="0" applyProtection="0"/>
    <xf numFmtId="0" fontId="35" fillId="0" borderId="13"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7" fontId="26" fillId="21" borderId="25" applyNumberFormat="0" applyAlignment="0" applyProtection="0"/>
    <xf numFmtId="177" fontId="34" fillId="8" borderId="25" applyNumberFormat="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177"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7"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7" fontId="37" fillId="21" borderId="27" applyNumberFormat="0" applyAlignment="0" applyProtection="0"/>
    <xf numFmtId="0" fontId="26" fillId="21" borderId="25" applyNumberFormat="0" applyAlignment="0" applyProtection="0"/>
    <xf numFmtId="43" fontId="1" fillId="0" borderId="0" applyFont="0" applyFill="0" applyBorder="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177" fontId="27" fillId="22" borderId="9"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43" fontId="1" fillId="0" borderId="0" applyFont="0" applyFill="0" applyBorder="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177"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7" fillId="25" borderId="27" applyNumberFormat="0" applyAlignment="0" applyProtection="0"/>
    <xf numFmtId="177"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177"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3" fontId="2" fillId="0" borderId="0" applyFont="0" applyFill="0" applyBorder="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7" fontId="26" fillId="21" borderId="25" applyNumberFormat="0" applyAlignment="0" applyProtection="0"/>
    <xf numFmtId="177" fontId="34" fillId="8" borderId="25" applyNumberFormat="0" applyAlignment="0" applyProtection="0"/>
    <xf numFmtId="0" fontId="26" fillId="25" borderId="25" applyNumberFormat="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177"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7"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7"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177"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177"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177"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177"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177"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177"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3" fontId="2" fillId="0" borderId="0" applyFont="0" applyFill="0" applyBorder="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177"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177"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177"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3" fontId="2" fillId="0" borderId="0" applyFont="0" applyFill="0" applyBorder="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177" fontId="26" fillId="21" borderId="25" applyNumberFormat="0" applyAlignment="0" applyProtection="0"/>
    <xf numFmtId="177" fontId="34" fillId="8" borderId="25" applyNumberFormat="0" applyAlignment="0" applyProtection="0"/>
    <xf numFmtId="177" fontId="32" fillId="0" borderId="30" applyNumberFormat="0" applyFill="0" applyAlignment="0" applyProtection="0"/>
    <xf numFmtId="177" fontId="34" fillId="8"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32" fillId="0" borderId="30" applyNumberFormat="0" applyFill="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177"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45" fillId="0" borderId="31"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177" fontId="26" fillId="21" borderId="25" applyNumberFormat="0" applyAlignment="0" applyProtection="0"/>
    <xf numFmtId="177" fontId="32" fillId="0" borderId="30" applyNumberFormat="0" applyFill="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7" fontId="26" fillId="21" borderId="25" applyNumberFormat="0" applyAlignment="0" applyProtection="0"/>
    <xf numFmtId="177" fontId="34" fillId="8" borderId="25" applyNumberFormat="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177"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7"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7"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177"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7" fillId="25" borderId="27" applyNumberFormat="0" applyAlignment="0" applyProtection="0"/>
    <xf numFmtId="177" fontId="34" fillId="8" borderId="25" applyNumberFormat="0" applyAlignment="0" applyProtection="0"/>
    <xf numFmtId="0" fontId="26" fillId="25" borderId="25" applyNumberFormat="0" applyAlignment="0" applyProtection="0"/>
    <xf numFmtId="177" fontId="2" fillId="24" borderId="26" applyNumberFormat="0" applyFont="0" applyAlignment="0" applyProtection="0"/>
    <xf numFmtId="177"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177"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7" fontId="26" fillId="21" borderId="25" applyNumberFormat="0" applyAlignment="0" applyProtection="0"/>
    <xf numFmtId="177" fontId="34" fillId="8" borderId="25" applyNumberFormat="0" applyAlignment="0" applyProtection="0"/>
    <xf numFmtId="0" fontId="26" fillId="25" borderId="25" applyNumberFormat="0" applyAlignment="0" applyProtection="0"/>
    <xf numFmtId="177" fontId="34" fillId="8" borderId="25" applyNumberFormat="0" applyAlignment="0" applyProtection="0"/>
    <xf numFmtId="177" fontId="2" fillId="24" borderId="26" applyNumberFormat="0" applyFont="0" applyAlignment="0" applyProtection="0"/>
    <xf numFmtId="177" fontId="37" fillId="21" borderId="27" applyNumberFormat="0" applyAlignment="0" applyProtection="0"/>
    <xf numFmtId="177"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177"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7"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7"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177"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177"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177"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177"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177"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177"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177"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177"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177"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177"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43" fontId="2" fillId="0" borderId="0" applyFont="0" applyFill="0" applyBorder="0" applyAlignment="0" applyProtection="0"/>
    <xf numFmtId="0" fontId="51" fillId="0" borderId="0" applyNumberFormat="0" applyFill="0" applyBorder="0" applyAlignment="0" applyProtection="0"/>
    <xf numFmtId="0" fontId="2" fillId="0" borderId="0"/>
    <xf numFmtId="178" fontId="2" fillId="0" borderId="0"/>
    <xf numFmtId="0" fontId="1" fillId="0" borderId="0"/>
    <xf numFmtId="9" fontId="1" fillId="0" borderId="0" applyFont="0" applyFill="0" applyBorder="0" applyAlignment="0" applyProtection="0"/>
    <xf numFmtId="178" fontId="2" fillId="0" borderId="0"/>
    <xf numFmtId="43" fontId="1" fillId="0" borderId="0" applyFont="0" applyFill="0" applyBorder="0" applyAlignment="0" applyProtection="0"/>
    <xf numFmtId="0" fontId="2" fillId="0" borderId="7"/>
    <xf numFmtId="3" fontId="2" fillId="0" borderId="0" applyFont="0" applyFill="0" applyBorder="0" applyAlignment="0" applyProtection="0"/>
  </cellStyleXfs>
  <cellXfs count="391">
    <xf numFmtId="0" fontId="0" fillId="0" borderId="0" xfId="0"/>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10"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3" fontId="11" fillId="0" borderId="0" xfId="0" applyNumberFormat="1" applyFont="1" applyAlignment="1" applyProtection="1">
      <alignment horizontal="center" vertical="center"/>
      <protection locked="0"/>
    </xf>
    <xf numFmtId="165" fontId="11" fillId="0" borderId="0" xfId="0" applyNumberFormat="1" applyFont="1" applyAlignment="1" applyProtection="1">
      <alignment horizontal="center" vertical="center"/>
      <protection locked="0"/>
    </xf>
    <xf numFmtId="166" fontId="11" fillId="0" borderId="0" xfId="1" applyNumberFormat="1" applyFont="1" applyFill="1" applyBorder="1" applyAlignment="1" applyProtection="1">
      <alignment horizontal="center" vertical="center" wrapText="1"/>
    </xf>
    <xf numFmtId="0" fontId="11" fillId="0" borderId="0" xfId="0" applyFont="1" applyAlignment="1" applyProtection="1">
      <alignment horizontal="center" vertical="center" wrapText="1"/>
      <protection locked="0"/>
    </xf>
    <xf numFmtId="3"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horizontal="right" vertical="center"/>
    </xf>
    <xf numFmtId="3" fontId="11" fillId="0" borderId="0" xfId="0" applyNumberFormat="1" applyFont="1" applyAlignment="1">
      <alignment horizontal="center" vertical="center"/>
    </xf>
    <xf numFmtId="3" fontId="11" fillId="0" borderId="0" xfId="0" applyNumberFormat="1" applyFont="1" applyAlignment="1" applyProtection="1">
      <alignment horizontal="right" vertical="center"/>
      <protection locked="0"/>
    </xf>
    <xf numFmtId="3" fontId="11" fillId="0" borderId="0" xfId="0" applyNumberFormat="1" applyFont="1" applyAlignment="1" applyProtection="1">
      <alignment horizontal="left" vertical="center"/>
      <protection locked="0"/>
    </xf>
    <xf numFmtId="37" fontId="11" fillId="0" borderId="0" xfId="0" applyNumberFormat="1" applyFont="1" applyAlignment="1" applyProtection="1">
      <alignment horizontal="right" vertical="center"/>
      <protection locked="0"/>
    </xf>
    <xf numFmtId="3" fontId="11" fillId="0" borderId="0" xfId="0" applyNumberFormat="1" applyFont="1" applyAlignment="1">
      <alignment horizontal="right" vertical="center"/>
    </xf>
    <xf numFmtId="37" fontId="11" fillId="0" borderId="0" xfId="1" applyNumberFormat="1" applyFont="1" applyFill="1" applyBorder="1" applyAlignment="1" applyProtection="1">
      <alignment vertical="center"/>
      <protection locked="0"/>
    </xf>
    <xf numFmtId="3" fontId="11" fillId="0" borderId="0" xfId="0" applyNumberFormat="1" applyFont="1" applyAlignment="1">
      <alignment horizontal="left" vertical="center"/>
    </xf>
    <xf numFmtId="3" fontId="4" fillId="0" borderId="0" xfId="0" applyNumberFormat="1" applyFont="1" applyAlignment="1">
      <alignment horizontal="right" vertical="center"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3" fontId="4" fillId="0" borderId="0" xfId="0" applyNumberFormat="1" applyFont="1" applyAlignment="1" applyProtection="1">
      <alignment horizontal="right" vertical="center"/>
      <protection locked="0"/>
    </xf>
    <xf numFmtId="0" fontId="4" fillId="0" borderId="0" xfId="0" applyFont="1" applyAlignment="1">
      <alignment vertical="center" wrapText="1"/>
    </xf>
    <xf numFmtId="0" fontId="4" fillId="0" borderId="0" xfId="0" applyFont="1" applyAlignment="1" applyProtection="1">
      <alignment vertical="center" wrapText="1"/>
      <protection locked="0"/>
    </xf>
    <xf numFmtId="0" fontId="12" fillId="0" borderId="0" xfId="0" applyFont="1" applyAlignment="1">
      <alignment horizontal="center" vertical="center"/>
    </xf>
    <xf numFmtId="2" fontId="13" fillId="0" borderId="0" xfId="0" applyNumberFormat="1" applyFont="1" applyAlignment="1">
      <alignment horizontal="center" vertical="center"/>
    </xf>
    <xf numFmtId="0" fontId="13" fillId="0" borderId="0" xfId="0" applyFont="1" applyAlignment="1">
      <alignment horizontal="left" vertical="center" wrapText="1"/>
    </xf>
    <xf numFmtId="4" fontId="12" fillId="0" borderId="0" xfId="0" applyNumberFormat="1" applyFont="1" applyAlignment="1">
      <alignment horizontal="center" vertical="center"/>
    </xf>
    <xf numFmtId="39" fontId="11" fillId="0" borderId="0" xfId="0" applyNumberFormat="1" applyFont="1" applyAlignment="1">
      <alignment horizontal="center" vertical="center"/>
    </xf>
    <xf numFmtId="37" fontId="14" fillId="0" borderId="0" xfId="1" applyNumberFormat="1" applyFont="1" applyFill="1" applyBorder="1" applyAlignment="1" applyProtection="1">
      <alignment horizontal="center" vertical="center"/>
    </xf>
    <xf numFmtId="37" fontId="15" fillId="0" borderId="0" xfId="1" applyNumberFormat="1" applyFont="1" applyFill="1" applyBorder="1" applyAlignment="1" applyProtection="1">
      <alignment horizontal="center" vertical="center"/>
    </xf>
    <xf numFmtId="37" fontId="15" fillId="0" borderId="0" xfId="0" applyNumberFormat="1" applyFont="1" applyAlignment="1">
      <alignment horizontal="center" vertical="center"/>
    </xf>
    <xf numFmtId="39" fontId="15" fillId="0" borderId="0" xfId="0" applyNumberFormat="1" applyFont="1" applyAlignment="1">
      <alignment horizontal="center" vertical="center"/>
    </xf>
    <xf numFmtId="39" fontId="13" fillId="0" borderId="0" xfId="1" applyNumberFormat="1" applyFont="1" applyFill="1" applyBorder="1" applyAlignment="1" applyProtection="1">
      <alignment horizontal="center" vertical="center"/>
    </xf>
    <xf numFmtId="39" fontId="15" fillId="0" borderId="0" xfId="0" applyNumberFormat="1" applyFont="1" applyAlignment="1">
      <alignment horizontal="right" vertical="center"/>
    </xf>
    <xf numFmtId="0" fontId="4" fillId="0" borderId="0" xfId="0" applyFont="1" applyAlignment="1">
      <alignment horizontal="center" vertical="center"/>
    </xf>
    <xf numFmtId="2" fontId="11" fillId="0" borderId="0" xfId="0" applyNumberFormat="1" applyFont="1" applyAlignment="1">
      <alignment horizontal="center" vertical="center"/>
    </xf>
    <xf numFmtId="37" fontId="14" fillId="0" borderId="0" xfId="0" applyNumberFormat="1"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vertical="center"/>
    </xf>
    <xf numFmtId="4" fontId="11" fillId="0" borderId="0" xfId="0" applyNumberFormat="1" applyFont="1" applyAlignment="1" applyProtection="1">
      <alignment vertical="center"/>
      <protection locked="0"/>
    </xf>
    <xf numFmtId="0" fontId="14" fillId="0" borderId="0" xfId="0" applyFont="1" applyAlignment="1">
      <alignment horizontal="left" vertical="center"/>
    </xf>
    <xf numFmtId="3" fontId="4" fillId="0" borderId="0" xfId="0" applyNumberFormat="1" applyFont="1" applyAlignment="1">
      <alignment horizontal="center" vertical="center"/>
    </xf>
    <xf numFmtId="4" fontId="11" fillId="0" borderId="0" xfId="0" applyNumberFormat="1" applyFont="1" applyAlignment="1">
      <alignment vertical="center"/>
    </xf>
    <xf numFmtId="2" fontId="4" fillId="0" borderId="0" xfId="0" applyNumberFormat="1" applyFont="1" applyAlignment="1">
      <alignment horizontal="center" vertical="center"/>
    </xf>
    <xf numFmtId="43" fontId="8" fillId="0" borderId="0" xfId="0" applyNumberFormat="1" applyFont="1" applyAlignment="1">
      <alignment horizontal="right" vertical="center"/>
    </xf>
    <xf numFmtId="0" fontId="13" fillId="0" borderId="0" xfId="0" applyFont="1" applyAlignment="1">
      <alignment horizontal="left" vertical="center"/>
    </xf>
    <xf numFmtId="4" fontId="13" fillId="0" borderId="0" xfId="0" applyNumberFormat="1" applyFont="1" applyAlignment="1">
      <alignment horizontal="center" vertical="center"/>
    </xf>
    <xf numFmtId="39" fontId="13" fillId="0" borderId="0" xfId="0" applyNumberFormat="1" applyFont="1" applyAlignment="1">
      <alignment horizontal="center" vertical="center"/>
    </xf>
    <xf numFmtId="4" fontId="11" fillId="0" borderId="0" xfId="0" applyNumberFormat="1" applyFont="1" applyAlignment="1" applyProtection="1">
      <alignment horizontal="center" vertical="center"/>
      <protection locked="0"/>
    </xf>
    <xf numFmtId="0" fontId="15" fillId="0" borderId="0" xfId="0" applyFont="1" applyAlignment="1">
      <alignment horizontal="right" vertical="center"/>
    </xf>
    <xf numFmtId="2" fontId="4" fillId="0" borderId="0" xfId="0" applyNumberFormat="1" applyFont="1" applyAlignment="1">
      <alignment horizontal="right" vertical="center"/>
    </xf>
    <xf numFmtId="0" fontId="11" fillId="0" borderId="0" xfId="0" applyFont="1" applyAlignment="1">
      <alignment horizontal="center" vertical="center"/>
    </xf>
    <xf numFmtId="43" fontId="4" fillId="0" borderId="0" xfId="0" applyNumberFormat="1" applyFont="1" applyAlignment="1">
      <alignment vertical="center"/>
    </xf>
    <xf numFmtId="2" fontId="4" fillId="0" borderId="0" xfId="0" applyNumberFormat="1" applyFont="1" applyAlignment="1">
      <alignment vertical="center"/>
    </xf>
    <xf numFmtId="0" fontId="15" fillId="0" borderId="0" xfId="0" applyFont="1" applyAlignment="1">
      <alignment horizontal="right" vertical="center" wrapText="1"/>
    </xf>
    <xf numFmtId="39" fontId="4" fillId="0" borderId="0" xfId="0" applyNumberFormat="1" applyFont="1" applyAlignment="1">
      <alignment vertical="center"/>
    </xf>
    <xf numFmtId="43" fontId="8" fillId="0" borderId="0" xfId="0" applyNumberFormat="1" applyFont="1" applyAlignment="1">
      <alignment horizontal="center" vertical="center"/>
    </xf>
    <xf numFmtId="2" fontId="11" fillId="0" borderId="0" xfId="0" applyNumberFormat="1" applyFont="1" applyAlignment="1">
      <alignment vertical="center"/>
    </xf>
    <xf numFmtId="170" fontId="4" fillId="0" borderId="0" xfId="0" applyNumberFormat="1" applyFont="1" applyAlignment="1">
      <alignment vertical="center"/>
    </xf>
    <xf numFmtId="0" fontId="14" fillId="0" borderId="0" xfId="0" applyFont="1" applyAlignment="1">
      <alignment horizontal="right" vertical="center"/>
    </xf>
    <xf numFmtId="170" fontId="13" fillId="0" borderId="0" xfId="0" applyNumberFormat="1" applyFont="1" applyAlignment="1">
      <alignment horizontal="center" vertical="center"/>
    </xf>
    <xf numFmtId="2" fontId="8" fillId="0" borderId="0" xfId="0" applyNumberFormat="1" applyFont="1" applyAlignment="1">
      <alignment vertical="center"/>
    </xf>
    <xf numFmtId="0" fontId="8" fillId="0" borderId="0" xfId="0" applyFont="1" applyAlignment="1">
      <alignment vertical="center"/>
    </xf>
    <xf numFmtId="2" fontId="4" fillId="0" borderId="0" xfId="0" applyNumberFormat="1" applyFont="1" applyAlignment="1">
      <alignment vertical="center" wrapText="1"/>
    </xf>
    <xf numFmtId="2" fontId="4" fillId="0" borderId="0" xfId="0" applyNumberFormat="1" applyFont="1" applyAlignment="1" applyProtection="1">
      <alignment vertical="center"/>
      <protection locked="0"/>
    </xf>
    <xf numFmtId="0" fontId="8" fillId="0" borderId="0" xfId="0" applyFont="1" applyAlignment="1">
      <alignment vertical="center" wrapText="1"/>
    </xf>
    <xf numFmtId="0" fontId="0" fillId="0" borderId="0" xfId="0" applyAlignment="1">
      <alignment vertical="center"/>
    </xf>
    <xf numFmtId="0" fontId="17" fillId="0" borderId="0" xfId="0" applyFont="1" applyAlignment="1">
      <alignment vertical="center"/>
    </xf>
    <xf numFmtId="39" fontId="0" fillId="0" borderId="0" xfId="1" applyNumberFormat="1" applyFont="1" applyFill="1" applyBorder="1" applyAlignment="1">
      <alignment horizontal="center" vertical="center"/>
    </xf>
    <xf numFmtId="0" fontId="6" fillId="0" borderId="0" xfId="0" applyFont="1" applyAlignment="1" applyProtection="1">
      <alignment horizontal="center" vertical="center" wrapText="1"/>
      <protection locked="0"/>
    </xf>
    <xf numFmtId="3" fontId="0" fillId="0" borderId="0" xfId="0" applyNumberFormat="1" applyAlignment="1">
      <alignment horizontal="center" vertical="center"/>
    </xf>
    <xf numFmtId="0" fontId="4" fillId="2" borderId="0" xfId="0" applyFont="1" applyFill="1" applyAlignment="1" applyProtection="1">
      <alignment vertical="center"/>
      <protection locked="0"/>
    </xf>
    <xf numFmtId="0" fontId="4" fillId="2" borderId="0" xfId="0" applyFont="1" applyFill="1" applyAlignment="1" applyProtection="1">
      <alignment horizontal="center" vertical="center"/>
      <protection locked="0"/>
    </xf>
    <xf numFmtId="0" fontId="11" fillId="2" borderId="0" xfId="0" applyFont="1" applyFill="1" applyAlignment="1" applyProtection="1">
      <alignment vertical="center"/>
      <protection locked="0"/>
    </xf>
    <xf numFmtId="0" fontId="4" fillId="2" borderId="0" xfId="0" applyFont="1" applyFill="1" applyAlignment="1" applyProtection="1">
      <alignment vertical="center" wrapText="1"/>
      <protection locked="0"/>
    </xf>
    <xf numFmtId="0" fontId="8" fillId="0" borderId="0" xfId="0" applyFont="1" applyAlignment="1" applyProtection="1">
      <alignment horizontal="center" vertical="center"/>
      <protection locked="0"/>
    </xf>
    <xf numFmtId="0" fontId="4" fillId="0" borderId="0" xfId="0" applyFont="1" applyAlignment="1" applyProtection="1">
      <alignment horizontal="right" vertical="center"/>
      <protection locked="0"/>
    </xf>
    <xf numFmtId="39" fontId="19" fillId="0" borderId="0" xfId="1" applyNumberFormat="1" applyFont="1" applyFill="1" applyBorder="1" applyAlignment="1">
      <alignment horizontal="center" vertical="center"/>
    </xf>
    <xf numFmtId="0" fontId="0" fillId="0" borderId="0" xfId="0" applyAlignment="1">
      <alignment vertical="top" wrapText="1"/>
    </xf>
    <xf numFmtId="0" fontId="0" fillId="0" borderId="1" xfId="0" applyBorder="1" applyAlignment="1">
      <alignment horizontal="right" vertical="center"/>
    </xf>
    <xf numFmtId="0" fontId="11" fillId="0" borderId="1" xfId="0" applyFont="1" applyBorder="1" applyAlignment="1" applyProtection="1">
      <alignment horizontal="right" vertical="center"/>
      <protection locked="0"/>
    </xf>
    <xf numFmtId="0" fontId="20" fillId="0" borderId="0" xfId="0" applyFont="1" applyAlignment="1">
      <alignment horizontal="center" vertical="center"/>
    </xf>
    <xf numFmtId="0" fontId="11" fillId="0" borderId="0" xfId="0" applyFont="1" applyAlignment="1" applyProtection="1">
      <alignment horizontal="right" vertical="center"/>
      <protection locked="0"/>
    </xf>
    <xf numFmtId="0" fontId="0" fillId="0" borderId="1" xfId="0" applyBorder="1" applyAlignment="1">
      <alignment horizontal="right" vertical="center" wrapText="1"/>
    </xf>
    <xf numFmtId="0" fontId="0" fillId="0" borderId="1" xfId="0" applyBorder="1" applyAlignment="1" applyProtection="1">
      <alignment vertical="center" wrapText="1"/>
      <protection locked="0"/>
    </xf>
    <xf numFmtId="0" fontId="3" fillId="0" borderId="0" xfId="0" applyFont="1" applyAlignment="1">
      <alignment vertical="center" wrapText="1"/>
    </xf>
    <xf numFmtId="0" fontId="4" fillId="0" borderId="0" xfId="0" applyFont="1" applyAlignment="1" applyProtection="1">
      <alignment horizontal="center" vertical="top" wrapText="1"/>
      <protection locked="0"/>
    </xf>
    <xf numFmtId="0" fontId="0" fillId="0" borderId="0" xfId="0" applyAlignment="1">
      <alignment horizontal="right" vertical="center"/>
    </xf>
    <xf numFmtId="0" fontId="0" fillId="0" borderId="0" xfId="0" applyAlignment="1">
      <alignment horizontal="right" vertical="center" wrapText="1"/>
    </xf>
    <xf numFmtId="0" fontId="8" fillId="0" borderId="0" xfId="0" applyFont="1" applyAlignment="1" applyProtection="1">
      <alignment vertical="center"/>
      <protection locked="0"/>
    </xf>
    <xf numFmtId="0" fontId="21" fillId="0" borderId="0" xfId="0" applyFont="1" applyAlignment="1">
      <alignment horizontal="center" vertical="center"/>
    </xf>
    <xf numFmtId="10" fontId="16" fillId="0" borderId="0" xfId="2" applyNumberFormat="1" applyFont="1" applyFill="1" applyBorder="1" applyAlignment="1">
      <alignment horizontal="center" vertical="center" wrapText="1"/>
    </xf>
    <xf numFmtId="10" fontId="55" fillId="0" borderId="0" xfId="2" applyNumberFormat="1" applyFont="1" applyFill="1" applyBorder="1" applyAlignment="1">
      <alignment horizontal="center" vertical="center" wrapText="1"/>
    </xf>
    <xf numFmtId="0" fontId="11" fillId="0" borderId="0" xfId="0" applyFont="1" applyAlignment="1" applyProtection="1">
      <alignment horizontal="left" vertical="center" wrapText="1"/>
      <protection locked="0"/>
    </xf>
    <xf numFmtId="0" fontId="18" fillId="0" borderId="0" xfId="0" applyFont="1" applyAlignment="1">
      <alignment horizontal="center" vertical="center"/>
    </xf>
    <xf numFmtId="37" fontId="0" fillId="0" borderId="1" xfId="0" applyNumberFormat="1" applyBorder="1" applyAlignment="1">
      <alignment horizontal="center" vertical="center"/>
    </xf>
    <xf numFmtId="3" fontId="0" fillId="0" borderId="1" xfId="1" applyNumberFormat="1" applyFont="1" applyFill="1" applyBorder="1" applyAlignment="1">
      <alignment vertical="center"/>
    </xf>
    <xf numFmtId="0" fontId="56" fillId="0" borderId="0" xfId="0" applyFont="1" applyAlignment="1">
      <alignment horizontal="center" vertical="center" wrapText="1"/>
    </xf>
    <xf numFmtId="0" fontId="4" fillId="0" borderId="34" xfId="0" applyFont="1" applyBorder="1" applyAlignment="1" applyProtection="1">
      <alignment vertical="center"/>
      <protection locked="0"/>
    </xf>
    <xf numFmtId="0" fontId="0" fillId="0" borderId="0" xfId="0" applyAlignment="1">
      <alignment horizontal="center" vertical="center"/>
    </xf>
    <xf numFmtId="0" fontId="53" fillId="0" borderId="0" xfId="0" applyFont="1" applyAlignment="1" applyProtection="1">
      <alignment horizontal="left" indent="6"/>
      <protection locked="0"/>
    </xf>
    <xf numFmtId="0" fontId="53" fillId="0" borderId="0" xfId="0" applyFont="1" applyAlignment="1" applyProtection="1">
      <alignment vertical="center"/>
      <protection locked="0"/>
    </xf>
    <xf numFmtId="0" fontId="53" fillId="0" borderId="0" xfId="0" applyFont="1" applyAlignment="1" applyProtection="1">
      <alignment horizontal="left" vertical="top" indent="6"/>
      <protection locked="0"/>
    </xf>
    <xf numFmtId="0" fontId="18" fillId="0" borderId="0" xfId="0" applyFont="1" applyAlignment="1">
      <alignment vertical="center"/>
    </xf>
    <xf numFmtId="0" fontId="56" fillId="0" borderId="0" xfId="0" quotePrefix="1" applyFont="1" applyAlignment="1">
      <alignment horizontal="center" vertical="center"/>
    </xf>
    <xf numFmtId="0" fontId="0" fillId="0" borderId="1" xfId="0" applyBorder="1" applyAlignment="1">
      <alignment vertical="center"/>
    </xf>
    <xf numFmtId="179" fontId="11" fillId="0" borderId="0" xfId="0" applyNumberFormat="1" applyFont="1" applyAlignment="1" applyProtection="1">
      <alignment horizontal="center" vertical="center"/>
      <protection locked="0"/>
    </xf>
    <xf numFmtId="0" fontId="50" fillId="0" borderId="1" xfId="45816" applyBorder="1" applyAlignment="1">
      <alignment horizontal="center" vertical="center"/>
    </xf>
    <xf numFmtId="0" fontId="56" fillId="0" borderId="0" xfId="0" applyFont="1" applyAlignment="1">
      <alignment vertical="center"/>
    </xf>
    <xf numFmtId="171" fontId="56" fillId="0" borderId="0" xfId="0" applyNumberFormat="1" applyFont="1" applyAlignment="1">
      <alignment vertical="center"/>
    </xf>
    <xf numFmtId="37" fontId="0" fillId="0" borderId="1" xfId="1" applyNumberFormat="1" applyFont="1" applyFill="1" applyBorder="1" applyAlignment="1">
      <alignment horizontal="right" vertical="center"/>
    </xf>
    <xf numFmtId="0" fontId="0" fillId="0" borderId="3" xfId="0" applyBorder="1" applyAlignment="1">
      <alignment horizontal="right" vertical="center" wrapText="1"/>
    </xf>
    <xf numFmtId="0" fontId="22" fillId="0" borderId="0" xfId="0" applyFont="1" applyAlignment="1" applyProtection="1">
      <alignment horizontal="right" vertical="center" wrapText="1"/>
      <protection locked="0"/>
    </xf>
    <xf numFmtId="0" fontId="17" fillId="0" borderId="0" xfId="0" applyFont="1" applyAlignment="1">
      <alignment horizontal="center" vertical="center" wrapText="1"/>
    </xf>
    <xf numFmtId="0" fontId="4" fillId="0" borderId="1" xfId="0" applyFont="1" applyBorder="1" applyAlignment="1" applyProtection="1">
      <alignment vertical="center"/>
      <protection locked="0"/>
    </xf>
    <xf numFmtId="0" fontId="16" fillId="0" borderId="1" xfId="0" applyFont="1" applyBorder="1" applyAlignment="1">
      <alignment horizontal="right" vertical="center"/>
    </xf>
    <xf numFmtId="0" fontId="0" fillId="0" borderId="40" xfId="0" applyBorder="1" applyAlignment="1">
      <alignment horizontal="right" vertical="center" wrapText="1"/>
    </xf>
    <xf numFmtId="0" fontId="4" fillId="0" borderId="40" xfId="0" applyFont="1" applyBorder="1" applyAlignment="1" applyProtection="1">
      <alignment vertical="center"/>
      <protection locked="0"/>
    </xf>
    <xf numFmtId="0" fontId="0" fillId="0" borderId="40" xfId="0" applyBorder="1" applyAlignment="1" applyProtection="1">
      <alignment vertical="center" wrapText="1"/>
      <protection locked="0"/>
    </xf>
    <xf numFmtId="183" fontId="11" fillId="0" borderId="0" xfId="1" applyNumberFormat="1" applyFont="1" applyFill="1" applyBorder="1" applyAlignment="1" applyProtection="1">
      <alignment vertical="center"/>
      <protection locked="0"/>
    </xf>
    <xf numFmtId="0" fontId="20" fillId="0" borderId="0" xfId="0" applyFont="1" applyAlignment="1">
      <alignment vertical="center" wrapText="1"/>
    </xf>
    <xf numFmtId="0" fontId="56" fillId="0" borderId="0" xfId="0" applyFont="1" applyAlignment="1">
      <alignment vertical="center" wrapText="1"/>
    </xf>
    <xf numFmtId="0" fontId="0" fillId="0" borderId="40" xfId="0" applyBorder="1" applyAlignment="1">
      <alignment horizontal="center" vertical="center" wrapText="1"/>
    </xf>
    <xf numFmtId="186" fontId="4" fillId="0" borderId="0" xfId="1" applyNumberFormat="1" applyFont="1" applyAlignment="1" applyProtection="1">
      <alignment horizontal="center" vertical="center"/>
      <protection locked="0"/>
    </xf>
    <xf numFmtId="183" fontId="16" fillId="0" borderId="1" xfId="1" applyNumberFormat="1" applyFont="1" applyFill="1" applyBorder="1" applyAlignment="1" applyProtection="1">
      <alignment horizontal="center" vertical="center" wrapText="1"/>
    </xf>
    <xf numFmtId="3" fontId="6" fillId="0" borderId="0" xfId="0" applyNumberFormat="1" applyFont="1" applyAlignment="1" applyProtection="1">
      <alignment horizontal="center" vertical="center"/>
      <protection locked="0"/>
    </xf>
    <xf numFmtId="3" fontId="6" fillId="0" borderId="0" xfId="0" applyNumberFormat="1" applyFont="1" applyAlignment="1">
      <alignment horizontal="center" vertical="center"/>
    </xf>
    <xf numFmtId="0" fontId="17"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xf>
    <xf numFmtId="0" fontId="16" fillId="0" borderId="3" xfId="0" applyFont="1" applyBorder="1" applyAlignment="1">
      <alignment horizontal="right" vertical="center"/>
    </xf>
    <xf numFmtId="37" fontId="0" fillId="0" borderId="3" xfId="0" applyNumberFormat="1" applyBorder="1" applyAlignment="1">
      <alignment horizontal="center" vertical="center"/>
    </xf>
    <xf numFmtId="0" fontId="50" fillId="0" borderId="0" xfId="45816" applyFill="1" applyBorder="1" applyAlignment="1">
      <alignment vertical="center"/>
    </xf>
    <xf numFmtId="0" fontId="4" fillId="0" borderId="32" xfId="0" applyFont="1" applyBorder="1" applyAlignment="1" applyProtection="1">
      <alignment horizontal="center" vertical="center"/>
      <protection locked="0"/>
    </xf>
    <xf numFmtId="0" fontId="8" fillId="28" borderId="36" xfId="0" applyFont="1" applyFill="1" applyBorder="1" applyAlignment="1" applyProtection="1">
      <alignment horizontal="center" vertical="center"/>
      <protection locked="0"/>
    </xf>
    <xf numFmtId="0" fontId="4" fillId="28" borderId="32" xfId="0" applyFont="1" applyFill="1" applyBorder="1" applyAlignment="1" applyProtection="1">
      <alignment vertical="center"/>
      <protection locked="0"/>
    </xf>
    <xf numFmtId="0" fontId="59" fillId="29" borderId="0" xfId="0" applyFont="1" applyFill="1" applyAlignment="1" applyProtection="1">
      <alignment vertical="center"/>
      <protection locked="0"/>
    </xf>
    <xf numFmtId="0" fontId="60" fillId="29" borderId="0" xfId="0" applyFont="1" applyFill="1" applyAlignment="1">
      <alignment vertical="center"/>
    </xf>
    <xf numFmtId="0" fontId="61" fillId="29" borderId="0" xfId="0" applyFont="1" applyFill="1" applyAlignment="1" applyProtection="1">
      <alignment vertical="center"/>
      <protection locked="0"/>
    </xf>
    <xf numFmtId="0" fontId="60" fillId="29" borderId="1" xfId="0" applyFont="1" applyFill="1" applyBorder="1" applyAlignment="1">
      <alignment horizontal="center" vertical="center"/>
    </xf>
    <xf numFmtId="0" fontId="62" fillId="30" borderId="1" xfId="0" applyFont="1" applyFill="1" applyBorder="1" applyAlignment="1">
      <alignment horizontal="center" vertical="center"/>
    </xf>
    <xf numFmtId="39" fontId="62" fillId="31" borderId="1" xfId="1" applyNumberFormat="1" applyFont="1" applyFill="1" applyBorder="1" applyAlignment="1">
      <alignment horizontal="center" vertical="center"/>
    </xf>
    <xf numFmtId="0" fontId="63" fillId="32" borderId="1" xfId="0" applyFont="1" applyFill="1" applyBorder="1" applyAlignment="1">
      <alignment horizontal="center" vertical="center"/>
    </xf>
    <xf numFmtId="0" fontId="62" fillId="33" borderId="1" xfId="0" applyFont="1" applyFill="1" applyBorder="1" applyAlignment="1">
      <alignment horizontal="center" vertical="center"/>
    </xf>
    <xf numFmtId="0" fontId="59" fillId="29" borderId="0" xfId="0" applyFont="1" applyFill="1" applyAlignment="1" applyProtection="1">
      <alignment horizontal="center" vertical="center"/>
      <protection locked="0"/>
    </xf>
    <xf numFmtId="3" fontId="59" fillId="29" borderId="0" xfId="0" applyNumberFormat="1" applyFont="1" applyFill="1" applyAlignment="1" applyProtection="1">
      <alignment horizontal="center" vertical="center"/>
      <protection locked="0"/>
    </xf>
    <xf numFmtId="3" fontId="59" fillId="29" borderId="0" xfId="0" applyNumberFormat="1" applyFont="1" applyFill="1" applyAlignment="1">
      <alignment horizontal="center" vertical="center"/>
    </xf>
    <xf numFmtId="165" fontId="59" fillId="29" borderId="0" xfId="0" applyNumberFormat="1" applyFont="1" applyFill="1" applyAlignment="1" applyProtection="1">
      <alignment horizontal="center" vertical="center"/>
      <protection locked="0"/>
    </xf>
    <xf numFmtId="0" fontId="61" fillId="29" borderId="0" xfId="0" applyFont="1" applyFill="1" applyAlignment="1" applyProtection="1">
      <alignment vertical="center" wrapText="1"/>
      <protection locked="0"/>
    </xf>
    <xf numFmtId="0" fontId="64" fillId="29" borderId="0" xfId="0" applyFont="1" applyFill="1" applyAlignment="1" applyProtection="1">
      <alignment vertical="center" wrapText="1"/>
      <protection locked="0"/>
    </xf>
    <xf numFmtId="169" fontId="59" fillId="29" borderId="0" xfId="0" applyNumberFormat="1" applyFont="1" applyFill="1" applyAlignment="1">
      <alignment horizontal="center" vertical="center"/>
    </xf>
    <xf numFmtId="3" fontId="65" fillId="29" borderId="0" xfId="0" applyNumberFormat="1" applyFont="1" applyFill="1" applyAlignment="1" applyProtection="1">
      <alignment vertical="center"/>
      <protection locked="0"/>
    </xf>
    <xf numFmtId="4" fontId="65" fillId="29" borderId="0" xfId="0" applyNumberFormat="1" applyFont="1" applyFill="1" applyAlignment="1">
      <alignment vertical="center"/>
    </xf>
    <xf numFmtId="3" fontId="65" fillId="29" borderId="0" xfId="0" applyNumberFormat="1" applyFont="1" applyFill="1" applyAlignment="1">
      <alignment vertical="center"/>
    </xf>
    <xf numFmtId="3" fontId="65" fillId="29" borderId="0" xfId="0" applyNumberFormat="1" applyFont="1" applyFill="1" applyAlignment="1">
      <alignment horizontal="center" vertical="center" wrapText="1"/>
    </xf>
    <xf numFmtId="3" fontId="65" fillId="29" borderId="0" xfId="0" applyNumberFormat="1" applyFont="1" applyFill="1" applyAlignment="1" applyProtection="1">
      <alignment horizontal="center" vertical="center"/>
      <protection locked="0"/>
    </xf>
    <xf numFmtId="0" fontId="65" fillId="29" borderId="0" xfId="0" applyFont="1" applyFill="1" applyAlignment="1" applyProtection="1">
      <alignment vertical="center"/>
      <protection locked="0"/>
    </xf>
    <xf numFmtId="0" fontId="59" fillId="29" borderId="0" xfId="0" applyFont="1" applyFill="1" applyAlignment="1">
      <alignment vertical="center"/>
    </xf>
    <xf numFmtId="0" fontId="59" fillId="29" borderId="0" xfId="0" applyFont="1" applyFill="1" applyAlignment="1">
      <alignment horizontal="right" vertical="center"/>
    </xf>
    <xf numFmtId="3" fontId="59" fillId="29" borderId="0" xfId="0" applyNumberFormat="1" applyFont="1" applyFill="1" applyAlignment="1" applyProtection="1">
      <alignment horizontal="right" vertical="center"/>
      <protection locked="0"/>
    </xf>
    <xf numFmtId="3" fontId="59" fillId="29" borderId="0" xfId="0" applyNumberFormat="1" applyFont="1" applyFill="1" applyAlignment="1" applyProtection="1">
      <alignment horizontal="left" vertical="center"/>
      <protection locked="0"/>
    </xf>
    <xf numFmtId="3" fontId="59" fillId="29" borderId="0" xfId="0" applyNumberFormat="1" applyFont="1" applyFill="1" applyAlignment="1" applyProtection="1">
      <alignment vertical="center"/>
      <protection locked="0"/>
    </xf>
    <xf numFmtId="0" fontId="59" fillId="29" borderId="0" xfId="0" applyFont="1" applyFill="1" applyAlignment="1" applyProtection="1">
      <alignment horizontal="left" vertical="center" wrapText="1"/>
      <protection locked="0"/>
    </xf>
    <xf numFmtId="37" fontId="59" fillId="29" borderId="0" xfId="0" applyNumberFormat="1" applyFont="1" applyFill="1" applyAlignment="1" applyProtection="1">
      <alignment horizontal="right" vertical="center"/>
      <protection locked="0"/>
    </xf>
    <xf numFmtId="3" fontId="59" fillId="29" borderId="0" xfId="0" applyNumberFormat="1" applyFont="1" applyFill="1" applyAlignment="1">
      <alignment horizontal="right" vertical="center"/>
    </xf>
    <xf numFmtId="0" fontId="59" fillId="29" borderId="0" xfId="0" applyFont="1" applyFill="1" applyAlignment="1" applyProtection="1">
      <alignment horizontal="right" vertical="center"/>
      <protection locked="0"/>
    </xf>
    <xf numFmtId="37" fontId="59" fillId="29" borderId="0" xfId="0" applyNumberFormat="1" applyFont="1" applyFill="1" applyAlignment="1">
      <alignment horizontal="right" vertical="center"/>
    </xf>
    <xf numFmtId="39" fontId="59" fillId="29" borderId="0" xfId="1" applyNumberFormat="1" applyFont="1" applyFill="1" applyBorder="1" applyAlignment="1" applyProtection="1">
      <alignment horizontal="right" vertical="center"/>
      <protection locked="0"/>
    </xf>
    <xf numFmtId="37" fontId="59" fillId="29" borderId="0" xfId="1" applyNumberFormat="1" applyFont="1" applyFill="1" applyBorder="1" applyAlignment="1" applyProtection="1">
      <alignment vertical="center"/>
      <protection locked="0"/>
    </xf>
    <xf numFmtId="3" fontId="59" fillId="29" borderId="0" xfId="0" applyNumberFormat="1" applyFont="1" applyFill="1" applyAlignment="1">
      <alignment horizontal="left" vertical="center"/>
    </xf>
    <xf numFmtId="3" fontId="59" fillId="29" borderId="0" xfId="0" applyNumberFormat="1" applyFont="1" applyFill="1" applyAlignment="1">
      <alignment horizontal="right" vertical="center" wrapText="1"/>
    </xf>
    <xf numFmtId="0" fontId="59" fillId="29" borderId="0" xfId="0" applyFont="1" applyFill="1" applyAlignment="1" applyProtection="1">
      <alignment horizontal="left" vertical="center"/>
      <protection locked="0"/>
    </xf>
    <xf numFmtId="43" fontId="59" fillId="29" borderId="0" xfId="1" applyFont="1" applyFill="1" applyBorder="1" applyAlignment="1" applyProtection="1">
      <alignment horizontal="center" vertical="center"/>
      <protection locked="0"/>
    </xf>
    <xf numFmtId="43" fontId="59" fillId="29" borderId="0" xfId="1" applyFont="1" applyFill="1" applyBorder="1" applyAlignment="1" applyProtection="1">
      <alignment vertical="center"/>
      <protection locked="0"/>
    </xf>
    <xf numFmtId="37" fontId="59" fillId="29" borderId="0" xfId="0" applyNumberFormat="1" applyFont="1" applyFill="1" applyAlignment="1" applyProtection="1">
      <alignment horizontal="center" vertical="center"/>
      <protection locked="0"/>
    </xf>
    <xf numFmtId="39" fontId="61" fillId="29" borderId="0" xfId="0" applyNumberFormat="1" applyFont="1" applyFill="1" applyAlignment="1" applyProtection="1">
      <alignment horizontal="center" vertical="center" wrapText="1"/>
      <protection locked="0"/>
    </xf>
    <xf numFmtId="43" fontId="59" fillId="29" borderId="0" xfId="1" applyFont="1" applyFill="1" applyBorder="1" applyAlignment="1" applyProtection="1">
      <alignment horizontal="center" vertical="center" wrapText="1"/>
      <protection locked="0"/>
    </xf>
    <xf numFmtId="2" fontId="59" fillId="29" borderId="0" xfId="0" applyNumberFormat="1" applyFont="1" applyFill="1" applyAlignment="1">
      <alignment horizontal="center" vertical="center" wrapText="1"/>
    </xf>
    <xf numFmtId="0" fontId="59" fillId="29" borderId="0" xfId="0" applyFont="1" applyFill="1" applyAlignment="1">
      <alignment vertical="center" wrapText="1"/>
    </xf>
    <xf numFmtId="0" fontId="59" fillId="29" borderId="0" xfId="0" applyFont="1" applyFill="1" applyAlignment="1">
      <alignment horizontal="left" vertical="center" wrapText="1"/>
    </xf>
    <xf numFmtId="0" fontId="59" fillId="29" borderId="0" xfId="0" applyFont="1" applyFill="1" applyAlignment="1" applyProtection="1">
      <alignment vertical="center" wrapText="1"/>
      <protection locked="0"/>
    </xf>
    <xf numFmtId="0" fontId="59" fillId="29" borderId="0" xfId="0" applyFont="1" applyFill="1" applyAlignment="1">
      <alignment horizontal="center" vertical="center"/>
    </xf>
    <xf numFmtId="4" fontId="59" fillId="29" borderId="0" xfId="0" applyNumberFormat="1" applyFont="1" applyFill="1" applyAlignment="1">
      <alignment horizontal="center" vertical="center"/>
    </xf>
    <xf numFmtId="0" fontId="66" fillId="29" borderId="0" xfId="0" applyFont="1" applyFill="1" applyAlignment="1">
      <alignment horizontal="center" vertical="center"/>
    </xf>
    <xf numFmtId="4" fontId="67" fillId="29" borderId="0" xfId="0" applyNumberFormat="1" applyFont="1" applyFill="1" applyAlignment="1">
      <alignment horizontal="center" vertical="center"/>
    </xf>
    <xf numFmtId="166" fontId="59" fillId="29" borderId="0" xfId="1" applyNumberFormat="1" applyFont="1" applyFill="1" applyBorder="1" applyAlignment="1" applyProtection="1">
      <alignment vertical="center"/>
      <protection locked="0"/>
    </xf>
    <xf numFmtId="2" fontId="59" fillId="29" borderId="0" xfId="2" applyNumberFormat="1" applyFont="1" applyFill="1" applyBorder="1" applyAlignment="1" applyProtection="1">
      <alignment horizontal="center" vertical="center"/>
    </xf>
    <xf numFmtId="43" fontId="59" fillId="29" borderId="0" xfId="0" applyNumberFormat="1" applyFont="1" applyFill="1" applyAlignment="1" applyProtection="1">
      <alignment vertical="center"/>
      <protection locked="0"/>
    </xf>
    <xf numFmtId="2" fontId="68" fillId="29" borderId="0" xfId="2" applyNumberFormat="1" applyFont="1" applyFill="1" applyBorder="1" applyAlignment="1" applyProtection="1">
      <alignment horizontal="right" vertical="center"/>
    </xf>
    <xf numFmtId="166" fontId="59" fillId="29" borderId="0" xfId="1" applyNumberFormat="1" applyFont="1" applyFill="1" applyBorder="1" applyAlignment="1" applyProtection="1">
      <alignment horizontal="center" vertical="center"/>
      <protection locked="0"/>
    </xf>
    <xf numFmtId="0" fontId="67" fillId="29" borderId="0" xfId="0" applyFont="1" applyFill="1" applyAlignment="1">
      <alignment horizontal="center" vertical="center"/>
    </xf>
    <xf numFmtId="0" fontId="65" fillId="29" borderId="0" xfId="0" applyFont="1" applyFill="1" applyAlignment="1">
      <alignment vertical="center"/>
    </xf>
    <xf numFmtId="166" fontId="59" fillId="29" borderId="0" xfId="0" applyNumberFormat="1" applyFont="1" applyFill="1" applyAlignment="1" applyProtection="1">
      <alignment vertical="center"/>
      <protection locked="0"/>
    </xf>
    <xf numFmtId="10" fontId="59" fillId="29" borderId="0" xfId="2" applyNumberFormat="1" applyFont="1" applyFill="1" applyBorder="1" applyAlignment="1" applyProtection="1">
      <alignment vertical="center"/>
      <protection locked="0"/>
    </xf>
    <xf numFmtId="174" fontId="59" fillId="29" borderId="0" xfId="0" applyNumberFormat="1" applyFont="1" applyFill="1" applyAlignment="1">
      <alignment vertical="center"/>
    </xf>
    <xf numFmtId="166" fontId="59" fillId="29" borderId="0" xfId="0" applyNumberFormat="1" applyFont="1" applyFill="1" applyAlignment="1">
      <alignment vertical="center"/>
    </xf>
    <xf numFmtId="37" fontId="59" fillId="29" borderId="0" xfId="1" applyNumberFormat="1" applyFont="1" applyFill="1" applyBorder="1" applyAlignment="1" applyProtection="1">
      <alignment vertical="center"/>
    </xf>
    <xf numFmtId="4" fontId="59" fillId="29" borderId="0" xfId="0" applyNumberFormat="1" applyFont="1" applyFill="1" applyAlignment="1" applyProtection="1">
      <alignment vertical="center"/>
      <protection locked="0"/>
    </xf>
    <xf numFmtId="166" fontId="59" fillId="29" borderId="0" xfId="1" applyNumberFormat="1" applyFont="1" applyFill="1" applyBorder="1" applyAlignment="1" applyProtection="1">
      <alignment vertical="center"/>
    </xf>
    <xf numFmtId="43" fontId="59" fillId="29" borderId="0" xfId="0" applyNumberFormat="1" applyFont="1" applyFill="1" applyAlignment="1">
      <alignment vertical="center"/>
    </xf>
    <xf numFmtId="1" fontId="59" fillId="29" borderId="0" xfId="0" applyNumberFormat="1" applyFont="1" applyFill="1" applyAlignment="1">
      <alignment vertical="center"/>
    </xf>
    <xf numFmtId="164" fontId="59" fillId="29" borderId="0" xfId="0" applyNumberFormat="1" applyFont="1" applyFill="1" applyAlignment="1">
      <alignment vertical="center"/>
    </xf>
    <xf numFmtId="43" fontId="59" fillId="29" borderId="0" xfId="1" applyFont="1" applyFill="1" applyBorder="1" applyAlignment="1" applyProtection="1">
      <alignment vertical="center"/>
    </xf>
    <xf numFmtId="37" fontId="59" fillId="29" borderId="0" xfId="0" applyNumberFormat="1" applyFont="1" applyFill="1" applyAlignment="1">
      <alignment vertical="center"/>
    </xf>
    <xf numFmtId="0" fontId="69" fillId="29" borderId="1" xfId="0" applyFont="1" applyFill="1" applyBorder="1" applyAlignment="1">
      <alignment horizontal="right" vertical="center"/>
    </xf>
    <xf numFmtId="182" fontId="62" fillId="31" borderId="1" xfId="0" applyNumberFormat="1" applyFont="1" applyFill="1" applyBorder="1" applyAlignment="1" applyProtection="1">
      <alignment horizontal="center" vertical="center"/>
      <protection locked="0"/>
    </xf>
    <xf numFmtId="184" fontId="70" fillId="31" borderId="1" xfId="1" applyNumberFormat="1" applyFont="1" applyFill="1" applyBorder="1" applyAlignment="1" applyProtection="1">
      <alignment horizontal="center" vertical="center"/>
      <protection locked="0"/>
    </xf>
    <xf numFmtId="0" fontId="70" fillId="31" borderId="1" xfId="0" applyFont="1" applyFill="1" applyBorder="1" applyAlignment="1" applyProtection="1">
      <alignment horizontal="center" vertical="center"/>
      <protection locked="0"/>
    </xf>
    <xf numFmtId="0" fontId="69" fillId="29" borderId="1" xfId="0" applyFont="1" applyFill="1" applyBorder="1" applyAlignment="1">
      <alignment horizontal="center" vertical="center"/>
    </xf>
    <xf numFmtId="0" fontId="69" fillId="29" borderId="1" xfId="0" applyFont="1" applyFill="1" applyBorder="1" applyAlignment="1">
      <alignment horizontal="center" vertical="center" wrapText="1"/>
    </xf>
    <xf numFmtId="43" fontId="69" fillId="29" borderId="1" xfId="1" applyFont="1" applyFill="1" applyBorder="1" applyAlignment="1">
      <alignment horizontal="center" vertical="center"/>
    </xf>
    <xf numFmtId="3" fontId="63" fillId="32" borderId="1" xfId="1" applyNumberFormat="1" applyFont="1" applyFill="1" applyBorder="1" applyAlignment="1">
      <alignment horizontal="center" vertical="center"/>
    </xf>
    <xf numFmtId="183" fontId="70" fillId="31" borderId="1" xfId="1" applyNumberFormat="1" applyFont="1" applyFill="1" applyBorder="1" applyAlignment="1" applyProtection="1">
      <alignment horizontal="center" vertical="center"/>
      <protection locked="0"/>
    </xf>
    <xf numFmtId="168" fontId="63" fillId="32" borderId="1" xfId="1" applyNumberFormat="1" applyFont="1" applyFill="1" applyBorder="1" applyAlignment="1">
      <alignment horizontal="center" vertical="center"/>
    </xf>
    <xf numFmtId="185" fontId="59" fillId="32" borderId="1" xfId="1" applyNumberFormat="1" applyFont="1" applyFill="1" applyBorder="1" applyAlignment="1" applyProtection="1">
      <alignment horizontal="center" vertical="center"/>
      <protection locked="0"/>
    </xf>
    <xf numFmtId="183" fontId="70" fillId="31" borderId="1" xfId="1" quotePrefix="1" applyNumberFormat="1" applyFont="1" applyFill="1" applyBorder="1" applyAlignment="1" applyProtection="1">
      <alignment horizontal="center" vertical="center"/>
      <protection locked="0"/>
    </xf>
    <xf numFmtId="39" fontId="63" fillId="32" borderId="1" xfId="1" applyNumberFormat="1" applyFont="1" applyFill="1" applyBorder="1" applyAlignment="1">
      <alignment horizontal="center" vertical="center"/>
    </xf>
    <xf numFmtId="184" fontId="70" fillId="31" borderId="40" xfId="1" applyNumberFormat="1" applyFont="1" applyFill="1" applyBorder="1" applyAlignment="1" applyProtection="1">
      <alignment horizontal="center" vertical="center"/>
      <protection locked="0"/>
    </xf>
    <xf numFmtId="39" fontId="63" fillId="32" borderId="40" xfId="1" applyNumberFormat="1" applyFont="1" applyFill="1" applyBorder="1" applyAlignment="1">
      <alignment horizontal="center" vertical="center"/>
    </xf>
    <xf numFmtId="183" fontId="70" fillId="31" borderId="40" xfId="1" applyNumberFormat="1" applyFont="1" applyFill="1" applyBorder="1" applyAlignment="1" applyProtection="1">
      <alignment horizontal="center" vertical="center"/>
      <protection locked="0"/>
    </xf>
    <xf numFmtId="183" fontId="70" fillId="31" borderId="5" xfId="1" applyNumberFormat="1" applyFont="1" applyFill="1" applyBorder="1" applyAlignment="1" applyProtection="1">
      <alignment horizontal="center" vertical="center"/>
      <protection locked="0"/>
    </xf>
    <xf numFmtId="183" fontId="70" fillId="30" borderId="40" xfId="0" applyNumberFormat="1" applyFont="1" applyFill="1" applyBorder="1" applyAlignment="1" applyProtection="1">
      <alignment vertical="center"/>
      <protection locked="0"/>
    </xf>
    <xf numFmtId="183" fontId="72" fillId="33" borderId="5" xfId="1" applyNumberFormat="1" applyFont="1" applyFill="1" applyBorder="1" applyAlignment="1" applyProtection="1">
      <alignment horizontal="center" vertical="center"/>
      <protection locked="0"/>
    </xf>
    <xf numFmtId="0" fontId="67" fillId="29" borderId="1" xfId="0" applyFont="1" applyFill="1" applyBorder="1" applyAlignment="1" applyProtection="1">
      <alignment horizontal="right" vertical="center"/>
      <protection locked="0"/>
    </xf>
    <xf numFmtId="0" fontId="70" fillId="30" borderId="1" xfId="0" applyFont="1" applyFill="1" applyBorder="1" applyAlignment="1" applyProtection="1">
      <alignment horizontal="center" vertical="center"/>
      <protection locked="0"/>
    </xf>
    <xf numFmtId="0" fontId="67" fillId="29" borderId="1" xfId="0" applyFont="1" applyFill="1" applyBorder="1" applyAlignment="1" applyProtection="1">
      <alignment vertical="center" wrapText="1"/>
      <protection locked="0"/>
    </xf>
    <xf numFmtId="0" fontId="67" fillId="29" borderId="1" xfId="0" applyFont="1" applyFill="1" applyBorder="1" applyAlignment="1" applyProtection="1">
      <alignment horizontal="center" vertical="center" wrapText="1"/>
      <protection locked="0"/>
    </xf>
    <xf numFmtId="0" fontId="70" fillId="30" borderId="1" xfId="0" applyFont="1" applyFill="1" applyBorder="1" applyAlignment="1" applyProtection="1">
      <alignment horizontal="center" vertical="center" wrapText="1"/>
      <protection locked="0"/>
    </xf>
    <xf numFmtId="0" fontId="67" fillId="29" borderId="1" xfId="0" applyFont="1" applyFill="1" applyBorder="1" applyAlignment="1" applyProtection="1">
      <alignment horizontal="right" vertical="center" wrapText="1"/>
      <protection locked="0"/>
    </xf>
    <xf numFmtId="180" fontId="70" fillId="30" borderId="1" xfId="0" applyNumberFormat="1" applyFont="1" applyFill="1" applyBorder="1" applyAlignment="1" applyProtection="1">
      <alignment horizontal="center" vertical="center"/>
      <protection locked="0"/>
    </xf>
    <xf numFmtId="3" fontId="62" fillId="30" borderId="1" xfId="0" applyNumberFormat="1" applyFont="1" applyFill="1" applyBorder="1" applyAlignment="1" applyProtection="1">
      <alignment horizontal="center"/>
      <protection locked="0"/>
    </xf>
    <xf numFmtId="171" fontId="62" fillId="30" borderId="1" xfId="0" applyNumberFormat="1" applyFont="1" applyFill="1" applyBorder="1" applyAlignment="1" applyProtection="1">
      <alignment horizontal="center"/>
      <protection locked="0"/>
    </xf>
    <xf numFmtId="3" fontId="70" fillId="30" borderId="1" xfId="1" applyNumberFormat="1" applyFont="1" applyFill="1" applyBorder="1" applyAlignment="1" applyProtection="1">
      <alignment horizontal="center" vertical="center"/>
      <protection locked="0"/>
    </xf>
    <xf numFmtId="0" fontId="63" fillId="29" borderId="1" xfId="0" applyFont="1" applyFill="1" applyBorder="1" applyAlignment="1">
      <alignment horizontal="center"/>
    </xf>
    <xf numFmtId="174" fontId="63" fillId="32" borderId="1" xfId="0" applyNumberFormat="1" applyFont="1" applyFill="1" applyBorder="1" applyAlignment="1">
      <alignment horizontal="center" vertical="center"/>
    </xf>
    <xf numFmtId="3" fontId="73" fillId="32" borderId="1" xfId="0" applyNumberFormat="1" applyFont="1" applyFill="1" applyBorder="1" applyAlignment="1">
      <alignment horizontal="center"/>
    </xf>
    <xf numFmtId="11" fontId="73" fillId="32" borderId="1" xfId="0" applyNumberFormat="1" applyFont="1" applyFill="1" applyBorder="1" applyAlignment="1">
      <alignment horizontal="center"/>
    </xf>
    <xf numFmtId="165" fontId="73" fillId="32" borderId="1" xfId="0" applyNumberFormat="1" applyFont="1" applyFill="1" applyBorder="1" applyAlignment="1">
      <alignment horizontal="center"/>
    </xf>
    <xf numFmtId="167" fontId="73" fillId="32" borderId="1" xfId="0" applyNumberFormat="1" applyFont="1" applyFill="1" applyBorder="1" applyAlignment="1">
      <alignment horizontal="center"/>
    </xf>
    <xf numFmtId="187" fontId="73" fillId="32" borderId="1" xfId="0" applyNumberFormat="1" applyFont="1" applyFill="1" applyBorder="1" applyAlignment="1">
      <alignment horizontal="center"/>
    </xf>
    <xf numFmtId="175" fontId="73" fillId="32" borderId="1" xfId="0" applyNumberFormat="1" applyFont="1" applyFill="1" applyBorder="1" applyAlignment="1">
      <alignment horizontal="center"/>
    </xf>
    <xf numFmtId="170" fontId="63" fillId="32" borderId="1" xfId="0" applyNumberFormat="1" applyFont="1" applyFill="1" applyBorder="1" applyAlignment="1">
      <alignment horizontal="center" vertical="center"/>
    </xf>
    <xf numFmtId="169" fontId="73" fillId="32" borderId="1" xfId="0" applyNumberFormat="1" applyFont="1" applyFill="1" applyBorder="1" applyAlignment="1">
      <alignment horizontal="center"/>
    </xf>
    <xf numFmtId="165" fontId="63" fillId="32" borderId="1" xfId="0" applyNumberFormat="1" applyFont="1" applyFill="1" applyBorder="1" applyAlignment="1">
      <alignment horizontal="center" vertical="center"/>
    </xf>
    <xf numFmtId="190" fontId="63" fillId="32" borderId="1" xfId="0" applyNumberFormat="1" applyFont="1" applyFill="1" applyBorder="1" applyAlignment="1">
      <alignment horizontal="center" vertical="center"/>
    </xf>
    <xf numFmtId="188" fontId="73" fillId="32" borderId="1" xfId="0" applyNumberFormat="1" applyFont="1" applyFill="1" applyBorder="1" applyAlignment="1">
      <alignment horizontal="center"/>
    </xf>
    <xf numFmtId="37" fontId="63" fillId="32" borderId="1" xfId="1" applyNumberFormat="1" applyFont="1" applyFill="1" applyBorder="1" applyAlignment="1">
      <alignment horizontal="center" vertical="center"/>
    </xf>
    <xf numFmtId="9" fontId="63" fillId="32" borderId="1" xfId="2" applyFont="1" applyFill="1" applyBorder="1" applyAlignment="1">
      <alignment horizontal="center" vertical="center"/>
    </xf>
    <xf numFmtId="11" fontId="63" fillId="32" borderId="1" xfId="1" applyNumberFormat="1" applyFont="1" applyFill="1" applyBorder="1" applyAlignment="1">
      <alignment horizontal="center" vertical="center"/>
    </xf>
    <xf numFmtId="181" fontId="63" fillId="32" borderId="1" xfId="1" applyNumberFormat="1" applyFont="1" applyFill="1" applyBorder="1" applyAlignment="1">
      <alignment horizontal="center" vertical="center"/>
    </xf>
    <xf numFmtId="0" fontId="73" fillId="32" borderId="1" xfId="0" applyFont="1" applyFill="1" applyBorder="1" applyAlignment="1">
      <alignment horizontal="center"/>
    </xf>
    <xf numFmtId="189" fontId="73" fillId="32" borderId="1" xfId="0" applyNumberFormat="1" applyFont="1" applyFill="1" applyBorder="1" applyAlignment="1">
      <alignment horizontal="center"/>
    </xf>
    <xf numFmtId="170" fontId="73" fillId="32" borderId="1" xfId="0" applyNumberFormat="1" applyFont="1" applyFill="1" applyBorder="1" applyAlignment="1">
      <alignment horizontal="center"/>
    </xf>
    <xf numFmtId="176" fontId="73" fillId="32" borderId="1" xfId="0" applyNumberFormat="1" applyFont="1" applyFill="1" applyBorder="1" applyAlignment="1">
      <alignment horizontal="center"/>
    </xf>
    <xf numFmtId="39" fontId="63" fillId="32" borderId="1" xfId="1" quotePrefix="1" applyNumberFormat="1" applyFont="1" applyFill="1" applyBorder="1" applyAlignment="1">
      <alignment horizontal="center" vertical="center"/>
    </xf>
    <xf numFmtId="0" fontId="63" fillId="29" borderId="1" xfId="0" applyFont="1" applyFill="1" applyBorder="1" applyAlignment="1">
      <alignment horizontal="right" vertical="center" wrapText="1"/>
    </xf>
    <xf numFmtId="0" fontId="73" fillId="29" borderId="1" xfId="0" applyFont="1" applyFill="1" applyBorder="1" applyAlignment="1">
      <alignment horizontal="right"/>
    </xf>
    <xf numFmtId="3" fontId="73" fillId="32" borderId="1" xfId="0" applyNumberFormat="1" applyFont="1" applyFill="1" applyBorder="1"/>
    <xf numFmtId="4" fontId="73" fillId="32" borderId="1" xfId="0" applyNumberFormat="1" applyFont="1" applyFill="1" applyBorder="1"/>
    <xf numFmtId="0" fontId="75" fillId="29" borderId="0" xfId="0" applyFont="1" applyFill="1"/>
    <xf numFmtId="0" fontId="76" fillId="29" borderId="0" xfId="0" applyFont="1" applyFill="1"/>
    <xf numFmtId="0" fontId="66" fillId="29" borderId="1" xfId="0" quotePrefix="1" applyFont="1" applyFill="1" applyBorder="1" applyAlignment="1" applyProtection="1">
      <alignment horizontal="center" vertical="center" wrapText="1"/>
      <protection locked="0"/>
    </xf>
    <xf numFmtId="191" fontId="70" fillId="30" borderId="1" xfId="0" applyNumberFormat="1" applyFont="1" applyFill="1" applyBorder="1" applyAlignment="1" applyProtection="1">
      <alignment horizontal="center" vertical="center"/>
      <protection locked="0"/>
    </xf>
    <xf numFmtId="0" fontId="60" fillId="29" borderId="1" xfId="0" applyFont="1" applyFill="1" applyBorder="1" applyAlignment="1">
      <alignment horizontal="centerContinuous" vertical="center"/>
    </xf>
    <xf numFmtId="0" fontId="66" fillId="29" borderId="1" xfId="0" applyFont="1" applyFill="1" applyBorder="1" applyAlignment="1" applyProtection="1">
      <alignment horizontal="centerContinuous" vertical="center" wrapText="1"/>
      <protection locked="0"/>
    </xf>
    <xf numFmtId="0" fontId="59" fillId="34" borderId="6" xfId="0" applyFont="1" applyFill="1" applyBorder="1" applyAlignment="1" applyProtection="1">
      <alignment vertical="center"/>
      <protection locked="0"/>
    </xf>
    <xf numFmtId="0" fontId="59" fillId="34" borderId="0" xfId="0" applyFont="1" applyFill="1" applyAlignment="1" applyProtection="1">
      <alignment vertical="center"/>
      <protection locked="0"/>
    </xf>
    <xf numFmtId="0" fontId="59" fillId="34" borderId="0" xfId="0" applyFont="1" applyFill="1" applyAlignment="1" applyProtection="1">
      <alignment horizontal="center" vertical="center"/>
      <protection locked="0"/>
    </xf>
    <xf numFmtId="3" fontId="59" fillId="34" borderId="0" xfId="0" applyNumberFormat="1" applyFont="1" applyFill="1" applyAlignment="1" applyProtection="1">
      <alignment horizontal="center" vertical="center"/>
      <protection locked="0"/>
    </xf>
    <xf numFmtId="0" fontId="61" fillId="34" borderId="0" xfId="0" applyFont="1" applyFill="1" applyAlignment="1" applyProtection="1">
      <alignment vertical="center" wrapText="1"/>
      <protection locked="0"/>
    </xf>
    <xf numFmtId="3" fontId="65" fillId="34" borderId="0" xfId="0" applyNumberFormat="1" applyFont="1" applyFill="1" applyAlignment="1" applyProtection="1">
      <alignment vertical="center"/>
      <protection locked="0"/>
    </xf>
    <xf numFmtId="0" fontId="59" fillId="34" borderId="0" xfId="0" applyFont="1" applyFill="1" applyAlignment="1">
      <alignment vertical="center"/>
    </xf>
    <xf numFmtId="39" fontId="61" fillId="34" borderId="0" xfId="0" applyNumberFormat="1" applyFont="1" applyFill="1" applyAlignment="1" applyProtection="1">
      <alignment horizontal="center" vertical="center" wrapText="1"/>
      <protection locked="0"/>
    </xf>
    <xf numFmtId="2" fontId="59" fillId="34" borderId="0" xfId="0" applyNumberFormat="1" applyFont="1" applyFill="1" applyAlignment="1">
      <alignment horizontal="center" vertical="center" wrapText="1"/>
    </xf>
    <xf numFmtId="4" fontId="59" fillId="34" borderId="0" xfId="0" applyNumberFormat="1" applyFont="1" applyFill="1" applyAlignment="1">
      <alignment horizontal="center" vertical="center"/>
    </xf>
    <xf numFmtId="2" fontId="59" fillId="34" borderId="0" xfId="2" applyNumberFormat="1" applyFont="1" applyFill="1" applyBorder="1" applyAlignment="1" applyProtection="1">
      <alignment horizontal="center" vertical="center"/>
    </xf>
    <xf numFmtId="2" fontId="68" fillId="34" borderId="0" xfId="2" applyNumberFormat="1" applyFont="1" applyFill="1" applyBorder="1" applyAlignment="1" applyProtection="1">
      <alignment horizontal="right" vertical="center"/>
    </xf>
    <xf numFmtId="174" fontId="59" fillId="34" borderId="0" xfId="0" applyNumberFormat="1" applyFont="1" applyFill="1" applyAlignment="1">
      <alignment vertical="center"/>
    </xf>
    <xf numFmtId="4" fontId="59" fillId="34" borderId="0" xfId="0" applyNumberFormat="1" applyFont="1" applyFill="1" applyAlignment="1" applyProtection="1">
      <alignment vertical="center"/>
      <protection locked="0"/>
    </xf>
    <xf numFmtId="43" fontId="59" fillId="34" borderId="0" xfId="0" applyNumberFormat="1" applyFont="1" applyFill="1" applyAlignment="1">
      <alignment vertical="center"/>
    </xf>
    <xf numFmtId="1" fontId="59" fillId="34" borderId="0" xfId="0" applyNumberFormat="1" applyFont="1" applyFill="1" applyAlignment="1">
      <alignment vertical="center"/>
    </xf>
    <xf numFmtId="166" fontId="59" fillId="34" borderId="0" xfId="1" applyNumberFormat="1" applyFont="1" applyFill="1" applyBorder="1" applyAlignment="1" applyProtection="1">
      <alignment vertical="center"/>
    </xf>
    <xf numFmtId="37" fontId="59" fillId="34" borderId="0" xfId="0" applyNumberFormat="1" applyFont="1" applyFill="1" applyAlignment="1">
      <alignment vertical="center"/>
    </xf>
    <xf numFmtId="0" fontId="59" fillId="34" borderId="0" xfId="0" applyFont="1" applyFill="1" applyAlignment="1">
      <alignment horizontal="center" vertical="center"/>
    </xf>
    <xf numFmtId="0" fontId="4" fillId="34" borderId="0" xfId="0" applyFont="1" applyFill="1" applyAlignment="1" applyProtection="1">
      <alignment vertical="center"/>
      <protection locked="0"/>
    </xf>
    <xf numFmtId="0" fontId="4" fillId="34" borderId="0" xfId="0" applyFont="1" applyFill="1" applyAlignment="1" applyProtection="1">
      <alignment horizontal="center" vertical="center"/>
      <protection locked="0"/>
    </xf>
    <xf numFmtId="0" fontId="11" fillId="34" borderId="0" xfId="0" applyFont="1" applyFill="1" applyAlignment="1" applyProtection="1">
      <alignment vertical="center"/>
      <protection locked="0"/>
    </xf>
    <xf numFmtId="0" fontId="4" fillId="34" borderId="0" xfId="0" applyFont="1" applyFill="1" applyAlignment="1" applyProtection="1">
      <alignment vertical="center" wrapText="1"/>
      <protection locked="0"/>
    </xf>
    <xf numFmtId="0" fontId="60" fillId="34" borderId="0" xfId="0" applyFont="1" applyFill="1" applyAlignment="1">
      <alignment vertical="center"/>
    </xf>
    <xf numFmtId="0" fontId="61" fillId="34" borderId="0" xfId="0" applyFont="1" applyFill="1" applyAlignment="1" applyProtection="1">
      <alignment vertical="center"/>
      <protection locked="0"/>
    </xf>
    <xf numFmtId="37" fontId="59" fillId="34" borderId="0" xfId="1" applyNumberFormat="1" applyFont="1" applyFill="1" applyBorder="1" applyAlignment="1" applyProtection="1">
      <alignment horizontal="center" vertical="center" wrapText="1"/>
    </xf>
    <xf numFmtId="0" fontId="59" fillId="34" borderId="0" xfId="0" applyFont="1" applyFill="1" applyAlignment="1" applyProtection="1">
      <alignment horizontal="center" vertical="center" wrapText="1"/>
      <protection locked="0"/>
    </xf>
    <xf numFmtId="166" fontId="59" fillId="34" borderId="0" xfId="1" applyNumberFormat="1" applyFont="1" applyFill="1" applyBorder="1" applyAlignment="1" applyProtection="1">
      <alignment horizontal="center" vertical="center" wrapText="1"/>
    </xf>
    <xf numFmtId="0" fontId="65" fillId="34" borderId="0" xfId="0" applyFont="1" applyFill="1" applyAlignment="1">
      <alignment horizontal="center" vertical="center" wrapText="1"/>
    </xf>
    <xf numFmtId="0" fontId="65" fillId="34" borderId="0" xfId="0" applyFont="1" applyFill="1" applyAlignment="1" applyProtection="1">
      <alignment horizontal="center" vertical="center" wrapText="1"/>
      <protection locked="0"/>
    </xf>
    <xf numFmtId="171" fontId="59" fillId="34" borderId="0" xfId="2" applyNumberFormat="1" applyFont="1" applyFill="1" applyBorder="1" applyAlignment="1" applyProtection="1">
      <alignment horizontal="center" vertical="center" wrapText="1"/>
    </xf>
    <xf numFmtId="0" fontId="59" fillId="34" borderId="0" xfId="0" applyFont="1" applyFill="1" applyAlignment="1" applyProtection="1">
      <alignment horizontal="left" vertical="center" wrapText="1"/>
      <protection locked="0"/>
    </xf>
    <xf numFmtId="43" fontId="59" fillId="34" borderId="0" xfId="1" applyFont="1" applyFill="1" applyBorder="1" applyAlignment="1" applyProtection="1">
      <alignment horizontal="center" vertical="center" wrapText="1"/>
    </xf>
    <xf numFmtId="0" fontId="65" fillId="34" borderId="0" xfId="0" applyFont="1" applyFill="1" applyAlignment="1">
      <alignment vertical="center" wrapText="1"/>
    </xf>
    <xf numFmtId="0" fontId="66" fillId="34" borderId="0" xfId="0" applyFont="1" applyFill="1" applyAlignment="1">
      <alignment vertical="center" wrapText="1"/>
    </xf>
    <xf numFmtId="0" fontId="65" fillId="34" borderId="0" xfId="0" applyFont="1" applyFill="1" applyAlignment="1">
      <alignment horizontal="center" vertical="center"/>
    </xf>
    <xf numFmtId="0" fontId="65" fillId="34" borderId="0" xfId="0" applyFont="1" applyFill="1" applyAlignment="1">
      <alignment horizontal="left" vertical="center" wrapText="1"/>
    </xf>
    <xf numFmtId="2" fontId="65" fillId="34" borderId="0" xfId="0" applyNumberFormat="1" applyFont="1" applyFill="1" applyAlignment="1">
      <alignment horizontal="center" vertical="center"/>
    </xf>
    <xf numFmtId="0" fontId="59" fillId="34" borderId="0" xfId="0" applyFont="1" applyFill="1" applyAlignment="1">
      <alignment horizontal="left" vertical="center"/>
    </xf>
    <xf numFmtId="0" fontId="68" fillId="34" borderId="0" xfId="0" applyFont="1" applyFill="1" applyAlignment="1" applyProtection="1">
      <alignment horizontal="right" vertical="center"/>
      <protection locked="0"/>
    </xf>
    <xf numFmtId="37" fontId="68" fillId="34" borderId="0" xfId="1" applyNumberFormat="1" applyFont="1" applyFill="1" applyBorder="1" applyAlignment="1" applyProtection="1">
      <alignment horizontal="center" vertical="center"/>
    </xf>
    <xf numFmtId="173" fontId="65" fillId="34" borderId="0" xfId="1" applyNumberFormat="1" applyFont="1" applyFill="1" applyBorder="1" applyAlignment="1" applyProtection="1">
      <alignment horizontal="center" vertical="center"/>
    </xf>
    <xf numFmtId="172" fontId="65" fillId="34" borderId="0" xfId="0" applyNumberFormat="1" applyFont="1" applyFill="1" applyAlignment="1">
      <alignment horizontal="center" vertical="center"/>
    </xf>
    <xf numFmtId="37" fontId="68" fillId="34" borderId="0" xfId="0" applyNumberFormat="1" applyFont="1" applyFill="1" applyAlignment="1">
      <alignment horizontal="center" vertical="center"/>
    </xf>
    <xf numFmtId="0" fontId="68" fillId="34" borderId="0" xfId="0" applyFont="1" applyFill="1" applyAlignment="1">
      <alignment horizontal="left" vertical="center"/>
    </xf>
    <xf numFmtId="3" fontId="59" fillId="34" borderId="0" xfId="0" applyNumberFormat="1" applyFont="1" applyFill="1" applyAlignment="1">
      <alignment horizontal="center" vertical="center"/>
    </xf>
    <xf numFmtId="2" fontId="59" fillId="34" borderId="0" xfId="0" applyNumberFormat="1" applyFont="1" applyFill="1" applyAlignment="1">
      <alignment horizontal="center" vertical="center"/>
    </xf>
    <xf numFmtId="0" fontId="65" fillId="34" borderId="0" xfId="0" applyFont="1" applyFill="1" applyAlignment="1">
      <alignment horizontal="left" vertical="center"/>
    </xf>
    <xf numFmtId="4" fontId="65" fillId="34" borderId="0" xfId="0" applyNumberFormat="1" applyFont="1" applyFill="1" applyAlignment="1">
      <alignment horizontal="center" vertical="center"/>
    </xf>
    <xf numFmtId="0" fontId="68" fillId="34" borderId="0" xfId="0" applyFont="1" applyFill="1" applyAlignment="1">
      <alignment horizontal="right" vertical="center"/>
    </xf>
    <xf numFmtId="0" fontId="68" fillId="34" borderId="0" xfId="0" applyFont="1" applyFill="1" applyAlignment="1">
      <alignment horizontal="right" vertical="center" wrapText="1"/>
    </xf>
    <xf numFmtId="39" fontId="65" fillId="34" borderId="0" xfId="1" applyNumberFormat="1" applyFont="1" applyFill="1" applyBorder="1" applyAlignment="1" applyProtection="1">
      <alignment horizontal="center" vertical="center"/>
    </xf>
    <xf numFmtId="170" fontId="65" fillId="34" borderId="0" xfId="0" applyNumberFormat="1" applyFont="1" applyFill="1" applyAlignment="1">
      <alignment horizontal="center" vertical="center"/>
    </xf>
    <xf numFmtId="0" fontId="59" fillId="34" borderId="0" xfId="0" applyFont="1" applyFill="1" applyAlignment="1">
      <alignment vertical="center" wrapText="1"/>
    </xf>
    <xf numFmtId="2" fontId="59" fillId="34" borderId="0" xfId="0" applyNumberFormat="1" applyFont="1" applyFill="1" applyAlignment="1">
      <alignment vertical="center" wrapText="1"/>
    </xf>
    <xf numFmtId="0" fontId="8" fillId="28" borderId="0" xfId="0" applyFont="1" applyFill="1" applyAlignment="1" applyProtection="1">
      <alignment horizontal="center" vertical="center"/>
      <protection locked="0"/>
    </xf>
    <xf numFmtId="0" fontId="17" fillId="28" borderId="0" xfId="0" applyFont="1" applyFill="1" applyAlignment="1">
      <alignment horizontal="center" vertical="center"/>
    </xf>
    <xf numFmtId="3" fontId="70" fillId="35" borderId="1" xfId="0" applyNumberFormat="1" applyFont="1" applyFill="1" applyBorder="1" applyAlignment="1" applyProtection="1">
      <alignment horizontal="center" vertical="center" wrapText="1"/>
      <protection locked="0"/>
    </xf>
    <xf numFmtId="0" fontId="70" fillId="35" borderId="1" xfId="0" applyFont="1" applyFill="1" applyBorder="1" applyAlignment="1" applyProtection="1">
      <alignment horizontal="center" vertical="center"/>
      <protection locked="0"/>
    </xf>
    <xf numFmtId="0" fontId="70" fillId="35" borderId="1" xfId="0" applyFont="1" applyFill="1" applyBorder="1" applyAlignment="1" applyProtection="1">
      <alignment horizontal="center" vertical="center" wrapText="1"/>
      <protection locked="0"/>
    </xf>
    <xf numFmtId="0" fontId="60" fillId="29" borderId="1" xfId="0" applyFont="1" applyFill="1" applyBorder="1" applyAlignment="1">
      <alignment horizontal="center" vertical="center"/>
    </xf>
    <xf numFmtId="0" fontId="0" fillId="0" borderId="3" xfId="0" applyBorder="1" applyAlignment="1">
      <alignment horizontal="center" vertical="center" wrapText="1"/>
    </xf>
    <xf numFmtId="0" fontId="0" fillId="0" borderId="39" xfId="0" applyBorder="1" applyAlignment="1">
      <alignment horizontal="center" vertical="center" wrapText="1"/>
    </xf>
    <xf numFmtId="0" fontId="0" fillId="0" borderId="5" xfId="0" applyBorder="1" applyAlignment="1">
      <alignment horizontal="center" vertical="center" wrapText="1"/>
    </xf>
    <xf numFmtId="0" fontId="69" fillId="29" borderId="1" xfId="0" applyFont="1" applyFill="1" applyBorder="1" applyAlignment="1">
      <alignment horizontal="center" vertical="center"/>
    </xf>
    <xf numFmtId="184" fontId="70" fillId="31" borderId="1" xfId="1" applyNumberFormat="1" applyFont="1" applyFill="1" applyBorder="1" applyAlignment="1" applyProtection="1">
      <alignment horizontal="center" vertical="center"/>
      <protection locked="0"/>
    </xf>
    <xf numFmtId="0" fontId="69" fillId="29" borderId="0" xfId="0" applyFont="1" applyFill="1" applyAlignment="1">
      <alignment horizontal="center" vertical="center"/>
    </xf>
    <xf numFmtId="184" fontId="70" fillId="31" borderId="4" xfId="1" applyNumberFormat="1" applyFont="1" applyFill="1" applyBorder="1" applyAlignment="1" applyProtection="1">
      <alignment horizontal="center" vertical="center"/>
      <protection locked="0"/>
    </xf>
    <xf numFmtId="184" fontId="70" fillId="31" borderId="2" xfId="1" applyNumberFormat="1" applyFont="1" applyFill="1" applyBorder="1" applyAlignment="1" applyProtection="1">
      <alignment horizontal="center" vertical="center"/>
      <protection locked="0"/>
    </xf>
    <xf numFmtId="0" fontId="17" fillId="0" borderId="0" xfId="0" applyFont="1" applyAlignment="1">
      <alignment horizontal="center" vertical="center"/>
    </xf>
    <xf numFmtId="0" fontId="0" fillId="0" borderId="1" xfId="0" applyBorder="1" applyAlignment="1">
      <alignment horizontal="center" vertical="center" wrapText="1"/>
    </xf>
    <xf numFmtId="0" fontId="60" fillId="29" borderId="1" xfId="0" applyFont="1" applyFill="1" applyBorder="1" applyAlignment="1">
      <alignment horizontal="left" vertical="center"/>
    </xf>
    <xf numFmtId="3" fontId="6" fillId="0" borderId="0" xfId="0" applyNumberFormat="1" applyFont="1" applyAlignment="1">
      <alignment horizontal="center" vertical="center"/>
    </xf>
    <xf numFmtId="0" fontId="71" fillId="33" borderId="33" xfId="0" applyFont="1" applyFill="1" applyBorder="1" applyAlignment="1">
      <alignment horizontal="center" vertical="center"/>
    </xf>
    <xf numFmtId="0" fontId="71" fillId="33" borderId="35" xfId="0" applyFont="1" applyFill="1" applyBorder="1" applyAlignment="1">
      <alignment horizontal="center" vertical="center"/>
    </xf>
    <xf numFmtId="0" fontId="71" fillId="33" borderId="38" xfId="0" applyFont="1" applyFill="1" applyBorder="1" applyAlignment="1">
      <alignment horizontal="center" vertical="center"/>
    </xf>
    <xf numFmtId="0" fontId="4" fillId="0" borderId="5"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0" fillId="0" borderId="1" xfId="0" applyBorder="1" applyAlignment="1">
      <alignment horizontal="center" vertical="top" wrapText="1"/>
    </xf>
    <xf numFmtId="0" fontId="52" fillId="0" borderId="0" xfId="0" applyFont="1" applyAlignment="1" applyProtection="1">
      <alignment horizontal="center" vertical="center" wrapText="1"/>
      <protection locked="0"/>
    </xf>
    <xf numFmtId="0" fontId="11" fillId="28" borderId="0" xfId="0" applyFont="1" applyFill="1" applyAlignment="1" applyProtection="1">
      <alignment horizontal="left" vertical="top" wrapText="1"/>
      <protection locked="0"/>
    </xf>
    <xf numFmtId="0" fontId="4" fillId="28" borderId="33" xfId="0" applyFont="1" applyFill="1" applyBorder="1" applyAlignment="1" applyProtection="1">
      <alignment horizontal="center" vertical="center"/>
      <protection locked="0"/>
    </xf>
    <xf numFmtId="0" fontId="4" fillId="28" borderId="35" xfId="0" applyFont="1" applyFill="1" applyBorder="1" applyAlignment="1" applyProtection="1">
      <alignment horizontal="center" vertical="center"/>
      <protection locked="0"/>
    </xf>
    <xf numFmtId="0" fontId="4" fillId="28" borderId="38" xfId="0" applyFont="1" applyFill="1" applyBorder="1" applyAlignment="1" applyProtection="1">
      <alignment horizontal="center" vertical="center"/>
      <protection locked="0"/>
    </xf>
    <xf numFmtId="0" fontId="52" fillId="28" borderId="42" xfId="0" applyFont="1" applyFill="1" applyBorder="1" applyAlignment="1" applyProtection="1">
      <alignment horizontal="center" vertical="center" wrapText="1"/>
      <protection locked="0"/>
    </xf>
    <xf numFmtId="0" fontId="52" fillId="28" borderId="34" xfId="0" applyFont="1" applyFill="1" applyBorder="1" applyAlignment="1" applyProtection="1">
      <alignment horizontal="center" vertical="center" wrapText="1"/>
      <protection locked="0"/>
    </xf>
    <xf numFmtId="0" fontId="52" fillId="28" borderId="37" xfId="0" applyFont="1" applyFill="1" applyBorder="1" applyAlignment="1" applyProtection="1">
      <alignment horizontal="center" vertical="center" wrapText="1"/>
      <protection locked="0"/>
    </xf>
    <xf numFmtId="0" fontId="17" fillId="0" borderId="39" xfId="0" applyFont="1" applyBorder="1" applyAlignment="1">
      <alignment horizontal="center" vertical="center"/>
    </xf>
    <xf numFmtId="0" fontId="8" fillId="28" borderId="32" xfId="0" applyFont="1" applyFill="1" applyBorder="1" applyAlignment="1" applyProtection="1">
      <alignment horizontal="center" vertical="center"/>
      <protection locked="0"/>
    </xf>
    <xf numFmtId="0" fontId="8" fillId="28" borderId="36" xfId="0" applyFont="1" applyFill="1" applyBorder="1" applyAlignment="1" applyProtection="1">
      <alignment horizontal="center" vertical="center"/>
      <protection locked="0"/>
    </xf>
    <xf numFmtId="3" fontId="6" fillId="0" borderId="0" xfId="0" applyNumberFormat="1" applyFont="1" applyAlignment="1" applyProtection="1">
      <alignment horizontal="center" vertical="center"/>
      <protection locked="0"/>
    </xf>
    <xf numFmtId="0" fontId="70" fillId="30" borderId="1" xfId="0" applyFont="1" applyFill="1" applyBorder="1" applyAlignment="1" applyProtection="1">
      <alignment horizontal="center" vertical="center"/>
      <protection locked="0"/>
    </xf>
    <xf numFmtId="0" fontId="67" fillId="29" borderId="1" xfId="0" applyFont="1" applyFill="1" applyBorder="1" applyAlignment="1" applyProtection="1">
      <alignment horizontal="right" vertical="center"/>
      <protection locked="0"/>
    </xf>
    <xf numFmtId="0" fontId="66" fillId="29" borderId="1" xfId="0" applyFont="1" applyFill="1" applyBorder="1" applyAlignment="1" applyProtection="1">
      <alignment horizontal="right" vertical="center" wrapText="1"/>
      <protection locked="0"/>
    </xf>
    <xf numFmtId="0" fontId="67" fillId="29" borderId="1" xfId="0" applyFont="1" applyFill="1" applyBorder="1" applyAlignment="1" applyProtection="1">
      <alignment horizontal="right" vertical="center" wrapText="1"/>
      <protection locked="0"/>
    </xf>
    <xf numFmtId="0" fontId="60" fillId="29" borderId="4" xfId="0" applyFont="1" applyFill="1" applyBorder="1" applyAlignment="1">
      <alignment horizontal="center" vertical="center"/>
    </xf>
    <xf numFmtId="0" fontId="71" fillId="30" borderId="2" xfId="0" applyFont="1" applyFill="1" applyBorder="1" applyAlignment="1">
      <alignment horizontal="center" vertical="center"/>
    </xf>
    <xf numFmtId="0" fontId="63" fillId="29" borderId="37" xfId="0" applyFont="1" applyFill="1" applyBorder="1" applyAlignment="1">
      <alignment horizontal="center" vertical="center" wrapText="1"/>
    </xf>
    <xf numFmtId="0" fontId="63" fillId="29" borderId="36" xfId="0" applyFont="1" applyFill="1" applyBorder="1" applyAlignment="1">
      <alignment horizontal="center" vertical="center" wrapText="1"/>
    </xf>
    <xf numFmtId="0" fontId="63" fillId="29" borderId="1" xfId="0" applyFont="1" applyFill="1" applyBorder="1" applyAlignment="1">
      <alignment horizontal="center" vertical="center" wrapText="1"/>
    </xf>
    <xf numFmtId="0" fontId="0" fillId="0" borderId="1" xfId="0" applyBorder="1" applyAlignment="1">
      <alignment horizontal="center" vertical="center"/>
    </xf>
    <xf numFmtId="0" fontId="75" fillId="29" borderId="0" xfId="0" applyFont="1" applyFill="1" applyAlignment="1">
      <alignment horizontal="left" wrapText="1"/>
    </xf>
    <xf numFmtId="0" fontId="75" fillId="29" borderId="35" xfId="0" applyFont="1" applyFill="1" applyBorder="1" applyAlignment="1">
      <alignment horizontal="left" wrapText="1"/>
    </xf>
    <xf numFmtId="0" fontId="0" fillId="0" borderId="1" xfId="0" applyBorder="1" applyAlignment="1" applyProtection="1">
      <alignment horizontal="center" vertical="center" wrapText="1"/>
      <protection locked="0"/>
    </xf>
    <xf numFmtId="3" fontId="0" fillId="0" borderId="1" xfId="1" applyNumberFormat="1" applyFont="1" applyFill="1" applyBorder="1" applyAlignment="1">
      <alignment horizontal="center" vertical="center"/>
    </xf>
    <xf numFmtId="3" fontId="0" fillId="0" borderId="3" xfId="1" applyNumberFormat="1" applyFont="1" applyFill="1" applyBorder="1" applyAlignment="1">
      <alignment horizontal="center" vertical="center" wrapText="1"/>
    </xf>
    <xf numFmtId="3" fontId="0" fillId="0" borderId="5" xfId="1" applyNumberFormat="1" applyFont="1" applyFill="1" applyBorder="1" applyAlignment="1">
      <alignment horizontal="center" vertical="center" wrapText="1"/>
    </xf>
    <xf numFmtId="37" fontId="0" fillId="0" borderId="3" xfId="0" applyNumberFormat="1" applyBorder="1" applyAlignment="1">
      <alignment horizontal="center" vertical="center"/>
    </xf>
    <xf numFmtId="37" fontId="0" fillId="0" borderId="39" xfId="0" applyNumberFormat="1" applyBorder="1" applyAlignment="1">
      <alignment horizontal="center" vertical="center"/>
    </xf>
    <xf numFmtId="37" fontId="0" fillId="0" borderId="5" xfId="0" applyNumberFormat="1" applyBorder="1" applyAlignment="1">
      <alignment horizontal="center" vertical="center"/>
    </xf>
    <xf numFmtId="0" fontId="60" fillId="29" borderId="41" xfId="0" applyFont="1" applyFill="1" applyBorder="1" applyAlignment="1">
      <alignment horizontal="center" vertical="center"/>
    </xf>
    <xf numFmtId="0" fontId="60" fillId="29" borderId="2" xfId="0" applyFont="1" applyFill="1" applyBorder="1" applyAlignment="1">
      <alignment horizontal="center" vertical="center"/>
    </xf>
    <xf numFmtId="0" fontId="16" fillId="0" borderId="3" xfId="0" applyFont="1" applyBorder="1" applyAlignment="1">
      <alignment horizontal="right" vertical="center"/>
    </xf>
    <xf numFmtId="0" fontId="16" fillId="0" borderId="5" xfId="0" applyFont="1" applyBorder="1" applyAlignment="1">
      <alignment horizontal="right" vertical="center"/>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center" vertical="center"/>
    </xf>
  </cellXfs>
  <cellStyles count="59390">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2" xfId="44124" xr:uid="{3B3DDE51-481B-4FAE-BC3D-D087F55E880C}"/>
    <cellStyle name="Comma 2 2" xfId="44155" xr:uid="{BB9319CD-09BE-4302-B0AB-26033C365EC9}"/>
    <cellStyle name="Comma 2 3" xfId="59389" xr:uid="{C8B76B89-D189-40E7-B4FF-A38DA0BFA880}"/>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88" xr:uid="{F527F376-F719-4B30-AD13-BE35168CB051}"/>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35618E7E-ACEB-4DF0-8013-90E4B009AB51}"/>
  </tableStyles>
  <colors>
    <mruColors>
      <color rgb="FFA0A0A0"/>
      <color rgb="FFD9D9D9"/>
      <color rgb="FFDFDFE1"/>
      <color rgb="FFB5E0E1"/>
      <color rgb="FFFFFFCC"/>
      <color rgb="FFFBC65B"/>
      <color rgb="FF1B8ABF"/>
      <color rgb="FF2798A9"/>
      <color rgb="FFFFFFDD"/>
      <color rgb="FFACD1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6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3.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image" Target="../media/image5.emf"/><Relationship Id="rId7" Type="http://schemas.openxmlformats.org/officeDocument/2006/relationships/image" Target="../media/image9.emf"/><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8.emf"/><Relationship Id="rId5" Type="http://schemas.openxmlformats.org/officeDocument/2006/relationships/image" Target="../media/image7.emf"/><Relationship Id="rId10" Type="http://schemas.openxmlformats.org/officeDocument/2006/relationships/image" Target="../media/image12.emf"/><Relationship Id="rId4" Type="http://schemas.openxmlformats.org/officeDocument/2006/relationships/image" Target="../media/image6.emf"/><Relationship Id="rId9"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4</xdr:col>
      <xdr:colOff>263925</xdr:colOff>
      <xdr:row>1</xdr:row>
      <xdr:rowOff>225812</xdr:rowOff>
    </xdr:from>
    <xdr:to>
      <xdr:col>5</xdr:col>
      <xdr:colOff>1427881</xdr:colOff>
      <xdr:row>2</xdr:row>
      <xdr:rowOff>6737</xdr:rowOff>
    </xdr:to>
    <xdr:pic>
      <xdr:nvPicPr>
        <xdr:cNvPr id="2" name="Picture 1">
          <a:extLst>
            <a:ext uri="{FF2B5EF4-FFF2-40B4-BE49-F238E27FC236}">
              <a16:creationId xmlns:a16="http://schemas.microsoft.com/office/drawing/2014/main" id="{9163C109-0C6C-46A9-BE67-4E177FCC9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59925" y="473462"/>
          <a:ext cx="2545081" cy="1143000"/>
        </a:xfrm>
        <a:prstGeom prst="rect">
          <a:avLst/>
        </a:prstGeom>
      </xdr:spPr>
    </xdr:pic>
    <xdr:clientData/>
  </xdr:twoCellAnchor>
  <xdr:oneCellAnchor>
    <xdr:from>
      <xdr:col>5</xdr:col>
      <xdr:colOff>2857500</xdr:colOff>
      <xdr:row>1</xdr:row>
      <xdr:rowOff>9525</xdr:rowOff>
    </xdr:from>
    <xdr:ext cx="4181475" cy="843821"/>
    <xdr:sp macro="" textlink="">
      <xdr:nvSpPr>
        <xdr:cNvPr id="3" name="TextBox 2">
          <a:extLst>
            <a:ext uri="{FF2B5EF4-FFF2-40B4-BE49-F238E27FC236}">
              <a16:creationId xmlns:a16="http://schemas.microsoft.com/office/drawing/2014/main" id="{E0A777DC-A8C7-4E67-ACC5-92E1246B8406}"/>
            </a:ext>
          </a:extLst>
        </xdr:cNvPr>
        <xdr:cNvSpPr txBox="1"/>
      </xdr:nvSpPr>
      <xdr:spPr>
        <a:xfrm>
          <a:off x="9896475" y="257175"/>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Landfill Gas Biomethane,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810362</xdr:colOff>
      <xdr:row>0</xdr:row>
      <xdr:rowOff>352474</xdr:rowOff>
    </xdr:to>
    <xdr:pic>
      <xdr:nvPicPr>
        <xdr:cNvPr id="3" name="Picture 2">
          <a:extLst>
            <a:ext uri="{FF2B5EF4-FFF2-40B4-BE49-F238E27FC236}">
              <a16:creationId xmlns:a16="http://schemas.microsoft.com/office/drawing/2014/main" id="{90AA8AD4-497B-4882-8128-8CE3B7B0279F}"/>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4" name="TextBox 3">
          <a:extLst>
            <a:ext uri="{FF2B5EF4-FFF2-40B4-BE49-F238E27FC236}">
              <a16:creationId xmlns:a16="http://schemas.microsoft.com/office/drawing/2014/main" id="{E8EC96DA-5CFF-457D-B7F0-83752E716959}"/>
            </a:ext>
          </a:extLst>
        </xdr:cNvPr>
        <xdr:cNvSpPr txBox="1"/>
      </xdr:nvSpPr>
      <xdr:spPr>
        <a:xfrm>
          <a:off x="285750" y="381000"/>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biomethane quantities, calculated CI results for CNG, LNG, and L-CNG, margin of safety, CI for certification,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12</xdr:row>
          <xdr:rowOff>0</xdr:rowOff>
        </xdr:from>
        <xdr:to>
          <xdr:col>2</xdr:col>
          <xdr:colOff>1323975</xdr:colOff>
          <xdr:row>12</xdr:row>
          <xdr:rowOff>219075</xdr:rowOff>
        </xdr:to>
        <xdr:sp macro="" textlink="">
          <xdr:nvSpPr>
            <xdr:cNvPr id="3118" name="PE_GridE"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11</xdr:row>
          <xdr:rowOff>9525</xdr:rowOff>
        </xdr:from>
        <xdr:to>
          <xdr:col>2</xdr:col>
          <xdr:colOff>2409825</xdr:colOff>
          <xdr:row>12</xdr:row>
          <xdr:rowOff>0</xdr:rowOff>
        </xdr:to>
        <xdr:sp macro="" textlink="">
          <xdr:nvSpPr>
            <xdr:cNvPr id="3119" name="PE_LPG"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xdr:row>
          <xdr:rowOff>19050</xdr:rowOff>
        </xdr:from>
        <xdr:to>
          <xdr:col>2</xdr:col>
          <xdr:colOff>1343025</xdr:colOff>
          <xdr:row>12</xdr:row>
          <xdr:rowOff>0</xdr:rowOff>
        </xdr:to>
        <xdr:sp macro="" textlink="">
          <xdr:nvSpPr>
            <xdr:cNvPr id="3120" name="PE_NG"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12</xdr:row>
          <xdr:rowOff>0</xdr:rowOff>
        </xdr:from>
        <xdr:to>
          <xdr:col>2</xdr:col>
          <xdr:colOff>2400300</xdr:colOff>
          <xdr:row>12</xdr:row>
          <xdr:rowOff>219075</xdr:rowOff>
        </xdr:to>
        <xdr:sp macro="" textlink="">
          <xdr:nvSpPr>
            <xdr:cNvPr id="3121" name="PE_Diesel"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xdr:row>
          <xdr:rowOff>9525</xdr:rowOff>
        </xdr:from>
        <xdr:to>
          <xdr:col>2</xdr:col>
          <xdr:colOff>1295400</xdr:colOff>
          <xdr:row>14</xdr:row>
          <xdr:rowOff>0</xdr:rowOff>
        </xdr:to>
        <xdr:sp macro="" textlink="">
          <xdr:nvSpPr>
            <xdr:cNvPr id="3136" name="Blending_NG"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13</xdr:row>
          <xdr:rowOff>9525</xdr:rowOff>
        </xdr:from>
        <xdr:to>
          <xdr:col>2</xdr:col>
          <xdr:colOff>2428875</xdr:colOff>
          <xdr:row>14</xdr:row>
          <xdr:rowOff>0</xdr:rowOff>
        </xdr:to>
        <xdr:sp macro="" textlink="">
          <xdr:nvSpPr>
            <xdr:cNvPr id="3137" name="Blending_Propane"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27</xdr:row>
          <xdr:rowOff>9525</xdr:rowOff>
        </xdr:from>
        <xdr:to>
          <xdr:col>2</xdr:col>
          <xdr:colOff>2447925</xdr:colOff>
          <xdr:row>28</xdr:row>
          <xdr:rowOff>66675</xdr:rowOff>
        </xdr:to>
        <xdr:sp macro="" textlink="">
          <xdr:nvSpPr>
            <xdr:cNvPr id="3139" name="Freeze_Sidebar"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xdr:row>
          <xdr:rowOff>9525</xdr:rowOff>
        </xdr:from>
        <xdr:to>
          <xdr:col>2</xdr:col>
          <xdr:colOff>1200150</xdr:colOff>
          <xdr:row>15</xdr:row>
          <xdr:rowOff>0</xdr:rowOff>
        </xdr:to>
        <xdr:sp macro="" textlink="">
          <xdr:nvSpPr>
            <xdr:cNvPr id="3142" name="FF_CNG"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14</xdr:row>
          <xdr:rowOff>9525</xdr:rowOff>
        </xdr:from>
        <xdr:to>
          <xdr:col>2</xdr:col>
          <xdr:colOff>2143125</xdr:colOff>
          <xdr:row>14</xdr:row>
          <xdr:rowOff>219075</xdr:rowOff>
        </xdr:to>
        <xdr:sp macro="" textlink="">
          <xdr:nvSpPr>
            <xdr:cNvPr id="3145" name="FF_LNG"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15</xdr:row>
          <xdr:rowOff>0</xdr:rowOff>
        </xdr:from>
        <xdr:to>
          <xdr:col>2</xdr:col>
          <xdr:colOff>1123950</xdr:colOff>
          <xdr:row>15</xdr:row>
          <xdr:rowOff>219075</xdr:rowOff>
        </xdr:to>
        <xdr:sp macro="" textlink="">
          <xdr:nvSpPr>
            <xdr:cNvPr id="3163" name="FF_LCNG"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4</xdr:col>
      <xdr:colOff>10262</xdr:colOff>
      <xdr:row>0</xdr:row>
      <xdr:rowOff>352474</xdr:rowOff>
    </xdr:to>
    <xdr:pic>
      <xdr:nvPicPr>
        <xdr:cNvPr id="2" name="Picture 1">
          <a:extLst>
            <a:ext uri="{FF2B5EF4-FFF2-40B4-BE49-F238E27FC236}">
              <a16:creationId xmlns:a16="http://schemas.microsoft.com/office/drawing/2014/main" id="{7A0FD87E-2A84-19E3-F8A3-9F4483E62386}"/>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3" name="TextBox 2">
          <a:extLst>
            <a:ext uri="{FF2B5EF4-FFF2-40B4-BE49-F238E27FC236}">
              <a16:creationId xmlns:a16="http://schemas.microsoft.com/office/drawing/2014/main" id="{62F726FA-6A93-47D6-8E96-DED537C39281}"/>
            </a:ext>
          </a:extLst>
        </xdr:cNvPr>
        <xdr:cNvSpPr txBox="1"/>
      </xdr:nvSpPr>
      <xdr:spPr>
        <a:xfrm>
          <a:off x="285750" y="381000"/>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landfill gas collection, upgrading process energy, fossil fuel blending, and pipeline injection data.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499172</xdr:colOff>
      <xdr:row>27</xdr:row>
      <xdr:rowOff>18711</xdr:rowOff>
    </xdr:from>
    <xdr:to>
      <xdr:col>13</xdr:col>
      <xdr:colOff>304799</xdr:colOff>
      <xdr:row>52</xdr:row>
      <xdr:rowOff>32264</xdr:rowOff>
    </xdr:to>
    <xdr:pic>
      <xdr:nvPicPr>
        <xdr:cNvPr id="2" name="Picture 3">
          <a:extLst>
            <a:ext uri="{FF2B5EF4-FFF2-40B4-BE49-F238E27FC236}">
              <a16:creationId xmlns:a16="http://schemas.microsoft.com/office/drawing/2014/main" id="{D9AA7657-A531-489E-8300-0FFB6DB0C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681272" y="4962186"/>
          <a:ext cx="6587427" cy="4880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1896212</xdr:colOff>
      <xdr:row>0</xdr:row>
      <xdr:rowOff>352474</xdr:rowOff>
    </xdr:to>
    <xdr:pic>
      <xdr:nvPicPr>
        <xdr:cNvPr id="3" name="Picture 2">
          <a:extLst>
            <a:ext uri="{FF2B5EF4-FFF2-40B4-BE49-F238E27FC236}">
              <a16:creationId xmlns:a16="http://schemas.microsoft.com/office/drawing/2014/main" id="{0C68E54D-953C-4206-A80B-68F6BC964A3E}"/>
            </a:ext>
          </a:extLst>
        </xdr:cNvPr>
        <xdr:cNvPicPr>
          <a:picLocks noChangeAspect="1"/>
        </xdr:cNvPicPr>
      </xdr:nvPicPr>
      <xdr:blipFill>
        <a:blip xmlns:r="http://schemas.openxmlformats.org/officeDocument/2006/relationships" r:embed="rId2"/>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10182225" cy="468077"/>
    <xdr:sp macro="" textlink="">
      <xdr:nvSpPr>
        <xdr:cNvPr id="4" name="TextBox 3">
          <a:extLst>
            <a:ext uri="{FF2B5EF4-FFF2-40B4-BE49-F238E27FC236}">
              <a16:creationId xmlns:a16="http://schemas.microsoft.com/office/drawing/2014/main" id="{B51F2506-6B31-4714-BB0D-22352A38CD8B}"/>
            </a:ext>
          </a:extLst>
        </xdr:cNvPr>
        <xdr:cNvSpPr txBox="1"/>
      </xdr:nvSpPr>
      <xdr:spPr>
        <a:xfrm>
          <a:off x="323850" y="381000"/>
          <a:ext cx="10182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global warming potentials, carbon ratios, grid electricity values, landfill gas factors, upgrading factors, transport factors, and other reference values used in the calculator. Do not modify these values unless directed by NMED.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7.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image" Target="../media/image11.emf"/><Relationship Id="rId7" Type="http://schemas.openxmlformats.org/officeDocument/2006/relationships/image" Target="../media/image4.emf"/><Relationship Id="rId12" Type="http://schemas.openxmlformats.org/officeDocument/2006/relationships/control" Target="../activeX/activeX5.xml"/><Relationship Id="rId17" Type="http://schemas.openxmlformats.org/officeDocument/2006/relationships/image" Target="../media/image9.emf"/><Relationship Id="rId2" Type="http://schemas.openxmlformats.org/officeDocument/2006/relationships/drawing" Target="../drawings/drawing3.xml"/><Relationship Id="rId16" Type="http://schemas.openxmlformats.org/officeDocument/2006/relationships/control" Target="../activeX/activeX7.xml"/><Relationship Id="rId20" Type="http://schemas.openxmlformats.org/officeDocument/2006/relationships/control" Target="../activeX/activeX9.xml"/><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image" Target="../media/image6.emf"/><Relationship Id="rId5" Type="http://schemas.openxmlformats.org/officeDocument/2006/relationships/image" Target="../media/image3.emf"/><Relationship Id="rId15" Type="http://schemas.openxmlformats.org/officeDocument/2006/relationships/image" Target="../media/image8.emf"/><Relationship Id="rId23" Type="http://schemas.openxmlformats.org/officeDocument/2006/relationships/image" Target="../media/image12.emf"/><Relationship Id="rId10" Type="http://schemas.openxmlformats.org/officeDocument/2006/relationships/control" Target="../activeX/activeX4.xml"/><Relationship Id="rId19" Type="http://schemas.openxmlformats.org/officeDocument/2006/relationships/image" Target="../media/image10.emf"/><Relationship Id="rId4" Type="http://schemas.openxmlformats.org/officeDocument/2006/relationships/control" Target="../activeX/activeX1.xml"/><Relationship Id="rId9" Type="http://schemas.openxmlformats.org/officeDocument/2006/relationships/image" Target="../media/image5.emf"/><Relationship Id="rId14" Type="http://schemas.openxmlformats.org/officeDocument/2006/relationships/control" Target="../activeX/activeX6.xml"/><Relationship Id="rId22" Type="http://schemas.openxmlformats.org/officeDocument/2006/relationships/control" Target="../activeX/activeX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D11A-CFEC-4424-8AB7-DF1A276FDB8A}">
  <sheetPr codeName="Introduction">
    <tabColor rgb="FF2798A9"/>
  </sheetPr>
  <dimension ref="A1:AR100"/>
  <sheetViews>
    <sheetView workbookViewId="0">
      <selection activeCell="I4" sqref="I4"/>
    </sheetView>
  </sheetViews>
  <sheetFormatPr defaultColWidth="20.7109375" defaultRowHeight="15" x14ac:dyDescent="0.25"/>
  <cols>
    <col min="1" max="1" width="4.7109375" style="293" customWidth="1"/>
    <col min="2" max="2" width="10.7109375" style="293" customWidth="1"/>
    <col min="3" max="3" width="40.7109375" style="293" customWidth="1"/>
    <col min="4" max="4" width="28.7109375" style="293" customWidth="1"/>
    <col min="5" max="5" width="20.7109375" style="293" customWidth="1"/>
    <col min="6" max="6" width="54.28515625" style="293" customWidth="1"/>
    <col min="7" max="7" width="40.7109375" style="293" customWidth="1"/>
    <col min="8" max="8" width="10.7109375" style="293" customWidth="1"/>
    <col min="9" max="9" width="255.7109375" style="293" customWidth="1"/>
    <col min="10" max="10" width="62.140625" style="79" customWidth="1"/>
    <col min="11" max="11" width="39.85546875" style="80" customWidth="1"/>
    <col min="12" max="12" width="61.140625" style="79" customWidth="1"/>
    <col min="13" max="13" width="50.28515625" style="79" customWidth="1"/>
    <col min="14" max="14" width="28.5703125" style="79" customWidth="1"/>
    <col min="15" max="15" width="34" style="79" bestFit="1" customWidth="1"/>
    <col min="16" max="16" width="19.140625" style="79" customWidth="1"/>
    <col min="17" max="17" width="19.28515625" style="79" customWidth="1"/>
    <col min="18" max="18" width="14.42578125" style="79" customWidth="1"/>
    <col min="19" max="19" width="23.85546875" style="79" customWidth="1"/>
    <col min="20" max="20" width="17.85546875" style="79" customWidth="1"/>
    <col min="21" max="21" width="25.140625" style="79" customWidth="1"/>
    <col min="22" max="22" width="14.85546875" style="79" customWidth="1"/>
    <col min="23" max="23" width="15.28515625" style="79" customWidth="1"/>
    <col min="24" max="24" width="24.42578125" style="79" customWidth="1"/>
    <col min="25" max="25" width="18.5703125" style="79" bestFit="1" customWidth="1"/>
    <col min="26" max="26" width="18.5703125" style="79" customWidth="1"/>
    <col min="27" max="28" width="12.42578125" style="79" customWidth="1"/>
    <col min="29" max="29" width="29" style="79" customWidth="1"/>
    <col min="30" max="30" width="23.5703125" style="79" customWidth="1"/>
    <col min="31" max="31" width="19.42578125" style="79" customWidth="1"/>
    <col min="32" max="16384" width="20.7109375" style="79"/>
  </cols>
  <sheetData>
    <row r="1" spans="1:44" s="293" customFormat="1" ht="20.100000000000001" customHeight="1" x14ac:dyDescent="0.25">
      <c r="B1" s="275"/>
      <c r="C1" s="275"/>
      <c r="D1" s="275"/>
      <c r="E1" s="275"/>
      <c r="F1" s="275"/>
      <c r="G1" s="275"/>
      <c r="H1" s="275"/>
      <c r="I1" s="274"/>
      <c r="J1" s="274"/>
      <c r="K1" s="297"/>
      <c r="L1" s="297"/>
      <c r="M1" s="297"/>
      <c r="N1" s="275"/>
      <c r="O1" s="275"/>
      <c r="P1" s="275"/>
      <c r="Q1" s="275"/>
      <c r="R1" s="275"/>
      <c r="S1" s="298"/>
      <c r="T1" s="298"/>
      <c r="U1" s="298"/>
      <c r="V1" s="298"/>
      <c r="W1" s="298"/>
      <c r="X1" s="298"/>
      <c r="Y1" s="298"/>
      <c r="Z1" s="298"/>
      <c r="AA1" s="298"/>
      <c r="AB1" s="298"/>
      <c r="AC1" s="298"/>
      <c r="AD1" s="298"/>
      <c r="AE1" s="298"/>
      <c r="AF1" s="298"/>
      <c r="AG1" s="298"/>
      <c r="AH1" s="298"/>
      <c r="AI1" s="298"/>
      <c r="AJ1" s="298"/>
      <c r="AK1" s="298"/>
      <c r="AL1" s="298"/>
      <c r="AM1" s="298"/>
      <c r="AN1" s="298"/>
      <c r="AO1" s="275"/>
      <c r="AP1" s="275"/>
      <c r="AQ1" s="275"/>
      <c r="AR1" s="275"/>
    </row>
    <row r="2" spans="1:44" ht="107.25" customHeight="1" x14ac:dyDescent="0.25">
      <c r="B2" s="358"/>
      <c r="C2" s="359"/>
      <c r="D2" s="359"/>
      <c r="E2" s="359"/>
      <c r="F2" s="359"/>
      <c r="G2" s="359"/>
      <c r="H2" s="360"/>
      <c r="I2" s="275"/>
      <c r="J2" s="145"/>
      <c r="K2" s="146"/>
      <c r="L2" s="145"/>
      <c r="M2" s="145"/>
      <c r="N2" s="145"/>
      <c r="O2" s="145"/>
      <c r="P2" s="145"/>
      <c r="Q2" s="145"/>
      <c r="R2" s="145"/>
      <c r="S2" s="147"/>
      <c r="T2" s="147"/>
      <c r="U2" s="147"/>
      <c r="V2" s="147"/>
      <c r="W2" s="147"/>
      <c r="X2" s="147"/>
      <c r="Y2" s="147"/>
      <c r="Z2" s="147"/>
      <c r="AA2" s="147"/>
      <c r="AB2" s="147"/>
      <c r="AC2" s="147"/>
      <c r="AD2" s="147"/>
      <c r="AE2" s="147"/>
      <c r="AF2" s="147"/>
      <c r="AG2" s="147"/>
      <c r="AH2" s="147"/>
      <c r="AI2" s="147"/>
      <c r="AJ2" s="147"/>
      <c r="AK2" s="147"/>
      <c r="AL2" s="147"/>
      <c r="AM2" s="147"/>
      <c r="AN2" s="147"/>
      <c r="AO2" s="145"/>
      <c r="AP2" s="145"/>
      <c r="AQ2" s="145"/>
      <c r="AR2" s="145"/>
    </row>
    <row r="3" spans="1:44" ht="50.25" customHeight="1" x14ac:dyDescent="0.25">
      <c r="B3" s="144"/>
      <c r="C3" s="353" t="s">
        <v>212</v>
      </c>
      <c r="D3" s="353"/>
      <c r="E3" s="353"/>
      <c r="F3" s="353"/>
      <c r="G3" s="353"/>
      <c r="H3" s="143"/>
      <c r="I3" s="275"/>
      <c r="J3" s="145"/>
      <c r="K3" s="146"/>
      <c r="L3" s="145"/>
      <c r="M3" s="145"/>
      <c r="N3" s="145"/>
      <c r="O3" s="145"/>
      <c r="P3" s="145"/>
      <c r="Q3" s="145"/>
      <c r="R3" s="145"/>
      <c r="S3" s="147"/>
      <c r="T3" s="147"/>
      <c r="U3" s="147"/>
      <c r="V3" s="147"/>
      <c r="W3" s="147"/>
      <c r="X3" s="147"/>
      <c r="Y3" s="147"/>
      <c r="Z3" s="147"/>
      <c r="AA3" s="147"/>
      <c r="AB3" s="147"/>
      <c r="AC3" s="147"/>
      <c r="AD3" s="147"/>
      <c r="AE3" s="147"/>
      <c r="AF3" s="147"/>
      <c r="AG3" s="147"/>
      <c r="AH3" s="147"/>
      <c r="AI3" s="147"/>
      <c r="AJ3" s="147"/>
      <c r="AK3" s="147"/>
      <c r="AL3" s="147"/>
      <c r="AM3" s="147"/>
      <c r="AN3" s="147"/>
      <c r="AO3" s="145"/>
      <c r="AP3" s="145"/>
      <c r="AQ3" s="145"/>
      <c r="AR3" s="145"/>
    </row>
    <row r="4" spans="1:44" ht="241.5" customHeight="1" x14ac:dyDescent="0.25">
      <c r="B4" s="144"/>
      <c r="C4" s="354" t="s">
        <v>197</v>
      </c>
      <c r="D4" s="354"/>
      <c r="E4" s="354"/>
      <c r="F4" s="354"/>
      <c r="G4" s="354"/>
      <c r="H4" s="143"/>
      <c r="I4" s="275"/>
      <c r="J4" s="145"/>
      <c r="K4" s="146"/>
      <c r="L4" s="145"/>
      <c r="M4" s="145"/>
      <c r="N4" s="145"/>
      <c r="O4" s="145"/>
      <c r="P4" s="145"/>
      <c r="Q4" s="145"/>
      <c r="R4" s="145"/>
      <c r="S4" s="147"/>
      <c r="T4" s="147"/>
      <c r="U4" s="147"/>
      <c r="V4" s="147"/>
      <c r="W4" s="147"/>
      <c r="X4" s="147"/>
      <c r="Y4" s="147"/>
      <c r="Z4" s="147"/>
      <c r="AA4" s="147"/>
      <c r="AB4" s="147"/>
      <c r="AC4" s="147"/>
      <c r="AD4" s="147"/>
      <c r="AE4" s="147"/>
      <c r="AF4" s="147"/>
      <c r="AG4" s="147"/>
      <c r="AH4" s="147"/>
      <c r="AI4" s="147"/>
      <c r="AJ4" s="147"/>
      <c r="AK4" s="147"/>
      <c r="AL4" s="147"/>
      <c r="AM4" s="147"/>
      <c r="AN4" s="147"/>
      <c r="AO4" s="145"/>
      <c r="AP4" s="145"/>
      <c r="AQ4" s="145"/>
      <c r="AR4" s="145"/>
    </row>
    <row r="5" spans="1:44" ht="21" x14ac:dyDescent="0.25">
      <c r="B5" s="144"/>
      <c r="C5" s="329"/>
      <c r="D5" s="148" t="s">
        <v>0</v>
      </c>
      <c r="E5" s="361"/>
      <c r="F5" s="148" t="s">
        <v>84</v>
      </c>
      <c r="G5" s="362"/>
      <c r="H5" s="363"/>
      <c r="I5" s="275"/>
      <c r="J5" s="145"/>
      <c r="K5" s="146"/>
      <c r="L5" s="145"/>
      <c r="M5" s="145"/>
      <c r="N5" s="145"/>
      <c r="O5" s="145"/>
      <c r="P5" s="145"/>
      <c r="Q5" s="145"/>
      <c r="R5" s="145"/>
      <c r="S5" s="147"/>
      <c r="T5" s="147"/>
      <c r="U5" s="147"/>
      <c r="V5" s="147"/>
      <c r="W5" s="147"/>
      <c r="X5" s="147"/>
      <c r="Y5" s="147"/>
      <c r="Z5" s="147"/>
      <c r="AA5" s="147"/>
      <c r="AB5" s="147"/>
      <c r="AC5" s="147"/>
      <c r="AD5" s="147"/>
      <c r="AE5" s="147"/>
      <c r="AF5" s="147"/>
      <c r="AG5" s="147"/>
      <c r="AH5" s="147"/>
      <c r="AI5" s="147"/>
      <c r="AJ5" s="147"/>
      <c r="AK5" s="147"/>
      <c r="AL5" s="147"/>
      <c r="AM5" s="147"/>
      <c r="AN5" s="147"/>
      <c r="AO5" s="145"/>
      <c r="AP5" s="145"/>
      <c r="AQ5" s="145"/>
      <c r="AR5" s="145"/>
    </row>
    <row r="6" spans="1:44" ht="21" x14ac:dyDescent="0.25">
      <c r="B6" s="144"/>
      <c r="C6" s="329"/>
      <c r="D6" s="149" t="s">
        <v>1</v>
      </c>
      <c r="E6" s="361"/>
      <c r="F6" s="115" t="s">
        <v>85</v>
      </c>
      <c r="G6" s="362"/>
      <c r="H6" s="363"/>
      <c r="I6" s="275"/>
      <c r="J6" s="145"/>
      <c r="K6" s="146"/>
      <c r="L6" s="145"/>
      <c r="M6" s="145"/>
      <c r="N6" s="145"/>
      <c r="O6" s="145"/>
      <c r="P6" s="145"/>
      <c r="Q6" s="145"/>
      <c r="R6" s="145"/>
      <c r="S6" s="147"/>
      <c r="T6" s="147"/>
      <c r="U6" s="147"/>
      <c r="V6" s="147"/>
      <c r="W6" s="147"/>
      <c r="X6" s="147"/>
      <c r="Y6" s="147"/>
      <c r="Z6" s="147"/>
      <c r="AA6" s="147"/>
      <c r="AB6" s="147"/>
      <c r="AC6" s="147"/>
      <c r="AD6" s="147"/>
      <c r="AE6" s="147"/>
      <c r="AF6" s="147"/>
      <c r="AG6" s="147"/>
      <c r="AH6" s="147"/>
      <c r="AI6" s="147"/>
      <c r="AJ6" s="147"/>
      <c r="AK6" s="147"/>
      <c r="AL6" s="147"/>
      <c r="AM6" s="147"/>
      <c r="AN6" s="147"/>
      <c r="AO6" s="145"/>
      <c r="AP6" s="145"/>
      <c r="AQ6" s="145"/>
      <c r="AR6" s="145"/>
    </row>
    <row r="7" spans="1:44" ht="21" x14ac:dyDescent="0.25">
      <c r="B7" s="144"/>
      <c r="C7" s="329"/>
      <c r="D7" s="150" t="s">
        <v>2</v>
      </c>
      <c r="E7" s="361"/>
      <c r="F7" s="138" t="s">
        <v>3</v>
      </c>
      <c r="G7" s="362"/>
      <c r="H7" s="363"/>
      <c r="I7" s="275"/>
      <c r="J7" s="145"/>
      <c r="K7" s="146"/>
      <c r="L7" s="145"/>
      <c r="M7" s="145"/>
      <c r="N7" s="145"/>
      <c r="O7" s="145"/>
      <c r="P7" s="145"/>
      <c r="Q7" s="145"/>
      <c r="R7" s="145"/>
      <c r="S7" s="147"/>
      <c r="T7" s="147"/>
      <c r="U7" s="147"/>
      <c r="V7" s="147"/>
      <c r="W7" s="147"/>
      <c r="X7" s="147"/>
      <c r="Y7" s="147"/>
      <c r="Z7" s="147"/>
      <c r="AA7" s="147"/>
      <c r="AB7" s="147"/>
      <c r="AC7" s="147"/>
      <c r="AD7" s="147"/>
      <c r="AE7" s="147"/>
      <c r="AF7" s="147"/>
      <c r="AG7" s="147"/>
      <c r="AH7" s="147"/>
      <c r="AI7" s="147"/>
      <c r="AJ7" s="147"/>
      <c r="AK7" s="147"/>
      <c r="AL7" s="147"/>
      <c r="AM7" s="147"/>
      <c r="AN7" s="147"/>
      <c r="AO7" s="145"/>
      <c r="AP7" s="145"/>
      <c r="AQ7" s="145"/>
      <c r="AR7" s="145"/>
    </row>
    <row r="8" spans="1:44" ht="21" x14ac:dyDescent="0.25">
      <c r="B8" s="144"/>
      <c r="C8" s="329"/>
      <c r="D8" s="151" t="s">
        <v>198</v>
      </c>
      <c r="E8" s="361"/>
      <c r="F8" s="138" t="s">
        <v>4</v>
      </c>
      <c r="G8" s="362"/>
      <c r="H8" s="363"/>
      <c r="I8" s="275"/>
      <c r="J8" s="145"/>
      <c r="K8" s="146"/>
      <c r="L8" s="145"/>
      <c r="M8" s="145"/>
      <c r="N8" s="145"/>
      <c r="O8" s="145"/>
      <c r="P8" s="145"/>
      <c r="Q8" s="145"/>
      <c r="R8" s="145"/>
      <c r="S8" s="147"/>
      <c r="T8" s="147"/>
      <c r="U8" s="147"/>
      <c r="V8" s="147"/>
      <c r="W8" s="147"/>
      <c r="X8" s="147"/>
      <c r="Y8" s="147"/>
      <c r="Z8" s="147"/>
      <c r="AA8" s="147"/>
      <c r="AB8" s="147"/>
      <c r="AC8" s="147"/>
      <c r="AD8" s="147"/>
      <c r="AE8" s="147"/>
      <c r="AF8" s="147"/>
      <c r="AG8" s="147"/>
      <c r="AH8" s="147"/>
      <c r="AI8" s="147"/>
      <c r="AJ8" s="147"/>
      <c r="AK8" s="147"/>
      <c r="AL8" s="147"/>
      <c r="AM8" s="147"/>
      <c r="AN8" s="147"/>
      <c r="AO8" s="145"/>
      <c r="AP8" s="145"/>
      <c r="AQ8" s="145"/>
      <c r="AR8" s="145"/>
    </row>
    <row r="9" spans="1:44" ht="21" x14ac:dyDescent="0.25">
      <c r="B9" s="142"/>
      <c r="C9" s="329"/>
      <c r="D9" s="152" t="s">
        <v>199</v>
      </c>
      <c r="E9" s="330"/>
      <c r="F9" s="329"/>
      <c r="G9" s="329"/>
      <c r="H9" s="143"/>
      <c r="I9" s="275"/>
      <c r="J9" s="145"/>
      <c r="K9" s="146"/>
      <c r="L9" s="145"/>
      <c r="M9" s="145"/>
      <c r="N9" s="145"/>
      <c r="O9" s="145"/>
      <c r="P9" s="145"/>
      <c r="Q9" s="145"/>
      <c r="R9" s="145"/>
      <c r="S9" s="147"/>
      <c r="T9" s="147"/>
      <c r="U9" s="147"/>
      <c r="V9" s="147"/>
      <c r="W9" s="147"/>
      <c r="X9" s="147"/>
      <c r="Y9" s="147"/>
      <c r="Z9" s="147"/>
      <c r="AA9" s="147"/>
      <c r="AB9" s="147"/>
      <c r="AC9" s="147"/>
      <c r="AD9" s="147"/>
      <c r="AE9" s="147"/>
      <c r="AF9" s="147"/>
      <c r="AG9" s="147"/>
      <c r="AH9" s="147"/>
      <c r="AI9" s="147"/>
      <c r="AJ9" s="147"/>
      <c r="AK9" s="147"/>
      <c r="AL9" s="147"/>
      <c r="AM9" s="147"/>
      <c r="AN9" s="147"/>
      <c r="AO9" s="145"/>
      <c r="AP9" s="145"/>
      <c r="AQ9" s="145"/>
      <c r="AR9" s="145"/>
    </row>
    <row r="10" spans="1:44" s="80" customFormat="1" ht="24" customHeight="1" thickBot="1" x14ac:dyDescent="0.3">
      <c r="A10" s="294"/>
      <c r="B10" s="355"/>
      <c r="C10" s="356"/>
      <c r="D10" s="356"/>
      <c r="E10" s="356"/>
      <c r="F10" s="356"/>
      <c r="G10" s="356"/>
      <c r="H10" s="357"/>
      <c r="I10" s="276"/>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4"/>
      <c r="AM10" s="153"/>
      <c r="AN10" s="153"/>
      <c r="AO10" s="153"/>
      <c r="AP10" s="153"/>
      <c r="AQ10" s="153"/>
      <c r="AR10" s="153"/>
    </row>
    <row r="11" spans="1:44" s="293" customFormat="1" ht="20.100000000000001" customHeight="1" x14ac:dyDescent="0.25">
      <c r="B11" s="275"/>
      <c r="C11" s="275"/>
      <c r="D11" s="275"/>
      <c r="E11" s="275"/>
      <c r="F11" s="275"/>
      <c r="G11" s="275"/>
      <c r="H11" s="275"/>
      <c r="I11" s="274"/>
      <c r="J11" s="274"/>
      <c r="K11" s="297"/>
      <c r="L11" s="297"/>
      <c r="M11" s="297"/>
      <c r="N11" s="275"/>
      <c r="O11" s="275"/>
      <c r="P11" s="275"/>
      <c r="Q11" s="275"/>
      <c r="R11" s="275"/>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75"/>
      <c r="AP11" s="275"/>
      <c r="AQ11" s="275"/>
      <c r="AR11" s="275"/>
    </row>
    <row r="12" spans="1:44" s="80" customFormat="1" x14ac:dyDescent="0.25">
      <c r="A12" s="294"/>
      <c r="B12" s="276"/>
      <c r="C12" s="276"/>
      <c r="D12" s="276"/>
      <c r="E12" s="276"/>
      <c r="F12" s="276"/>
      <c r="G12" s="276"/>
      <c r="H12" s="276"/>
      <c r="I12" s="276"/>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4"/>
      <c r="AM12" s="153"/>
      <c r="AN12" s="153"/>
      <c r="AO12" s="153"/>
      <c r="AP12" s="153"/>
      <c r="AQ12" s="153"/>
      <c r="AR12" s="153"/>
    </row>
    <row r="13" spans="1:44" s="80" customFormat="1" x14ac:dyDescent="0.25">
      <c r="A13" s="294"/>
      <c r="B13" s="276"/>
      <c r="C13" s="276"/>
      <c r="D13" s="276"/>
      <c r="E13" s="276"/>
      <c r="F13" s="276"/>
      <c r="G13" s="276"/>
      <c r="H13" s="276"/>
      <c r="I13" s="276"/>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4"/>
      <c r="AM13" s="153"/>
      <c r="AN13" s="153"/>
      <c r="AO13" s="153"/>
      <c r="AP13" s="153"/>
      <c r="AQ13" s="153"/>
      <c r="AR13" s="153"/>
    </row>
    <row r="14" spans="1:44" x14ac:dyDescent="0.25">
      <c r="B14" s="275"/>
      <c r="C14" s="275"/>
      <c r="D14" s="275"/>
      <c r="E14" s="275"/>
      <c r="F14" s="275"/>
      <c r="G14" s="275"/>
      <c r="H14" s="275"/>
      <c r="I14" s="27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row>
    <row r="15" spans="1:44" s="81" customFormat="1" x14ac:dyDescent="0.25">
      <c r="A15" s="295"/>
      <c r="B15" s="299"/>
      <c r="C15" s="299"/>
      <c r="D15" s="299"/>
      <c r="E15" s="300"/>
      <c r="F15" s="300"/>
      <c r="G15" s="300"/>
      <c r="H15" s="277"/>
      <c r="I15" s="277"/>
      <c r="J15" s="154"/>
      <c r="K15" s="154"/>
      <c r="L15" s="155"/>
      <c r="M15" s="155"/>
      <c r="N15" s="154"/>
      <c r="O15" s="154"/>
      <c r="P15" s="154"/>
      <c r="Q15" s="155"/>
      <c r="R15" s="154"/>
      <c r="S15" s="154"/>
      <c r="T15" s="156"/>
      <c r="U15" s="154"/>
      <c r="V15" s="154"/>
      <c r="W15" s="154"/>
      <c r="X15" s="154"/>
      <c r="Y15" s="155"/>
      <c r="Z15" s="155"/>
      <c r="AA15" s="154"/>
      <c r="AB15" s="154"/>
      <c r="AC15" s="154"/>
      <c r="AD15" s="154"/>
      <c r="AE15" s="154"/>
      <c r="AF15" s="154"/>
      <c r="AG15" s="154"/>
      <c r="AH15" s="154"/>
      <c r="AI15" s="154"/>
      <c r="AJ15" s="154"/>
      <c r="AK15" s="154"/>
      <c r="AL15" s="145"/>
      <c r="AM15" s="145"/>
      <c r="AN15" s="145"/>
      <c r="AO15" s="145"/>
      <c r="AP15" s="145"/>
      <c r="AQ15" s="145"/>
      <c r="AR15" s="145"/>
    </row>
    <row r="16" spans="1:44" s="81" customFormat="1" ht="21" x14ac:dyDescent="0.25">
      <c r="A16" s="295"/>
      <c r="B16" s="278"/>
      <c r="C16" s="278"/>
      <c r="D16" s="278"/>
      <c r="E16" s="278"/>
      <c r="F16" s="278"/>
      <c r="G16" s="278"/>
      <c r="H16" s="278"/>
      <c r="I16" s="278"/>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8"/>
      <c r="AO16" s="145"/>
      <c r="AP16" s="145"/>
      <c r="AQ16" s="145"/>
      <c r="AR16" s="145"/>
    </row>
    <row r="17" spans="1:44" s="81" customFormat="1" x14ac:dyDescent="0.25">
      <c r="A17" s="295"/>
      <c r="B17" s="275"/>
      <c r="C17" s="275"/>
      <c r="D17" s="275"/>
      <c r="E17" s="275"/>
      <c r="F17" s="275"/>
      <c r="G17" s="275"/>
      <c r="H17" s="275"/>
      <c r="I17" s="275"/>
      <c r="J17" s="145"/>
      <c r="K17" s="145"/>
      <c r="L17" s="145"/>
      <c r="M17" s="145"/>
      <c r="N17" s="145"/>
      <c r="O17" s="145"/>
      <c r="P17" s="145"/>
      <c r="Q17" s="159"/>
      <c r="R17" s="154"/>
      <c r="S17" s="154"/>
      <c r="T17" s="156"/>
      <c r="U17" s="154"/>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row>
    <row r="18" spans="1:44" s="81" customFormat="1" x14ac:dyDescent="0.25">
      <c r="A18" s="295"/>
      <c r="B18" s="301"/>
      <c r="C18" s="301"/>
      <c r="D18" s="301"/>
      <c r="E18" s="300"/>
      <c r="F18" s="300"/>
      <c r="G18" s="300"/>
      <c r="H18" s="279"/>
      <c r="I18" s="279"/>
      <c r="J18" s="160"/>
      <c r="K18" s="160"/>
      <c r="L18" s="160"/>
      <c r="M18" s="160"/>
      <c r="N18" s="160"/>
      <c r="O18" s="161"/>
      <c r="P18" s="145"/>
      <c r="Q18" s="162"/>
      <c r="R18" s="162"/>
      <c r="S18" s="162"/>
      <c r="T18" s="163"/>
      <c r="U18" s="164"/>
      <c r="V18" s="145"/>
      <c r="W18" s="145"/>
      <c r="X18" s="145"/>
      <c r="Y18" s="145"/>
      <c r="Z18" s="145"/>
      <c r="AA18" s="160"/>
      <c r="AB18" s="160"/>
      <c r="AC18" s="160"/>
      <c r="AD18" s="160"/>
      <c r="AE18" s="160"/>
      <c r="AF18" s="165"/>
      <c r="AG18" s="165"/>
      <c r="AH18" s="145"/>
      <c r="AI18" s="145"/>
      <c r="AJ18" s="145"/>
      <c r="AK18" s="145"/>
      <c r="AL18" s="145"/>
      <c r="AM18" s="145"/>
      <c r="AN18" s="145"/>
      <c r="AO18" s="145"/>
      <c r="AP18" s="145"/>
      <c r="AQ18" s="145"/>
      <c r="AR18" s="145"/>
    </row>
    <row r="19" spans="1:44" s="81" customFormat="1" x14ac:dyDescent="0.25">
      <c r="A19" s="295"/>
      <c r="B19" s="302"/>
      <c r="C19" s="302"/>
      <c r="D19" s="302"/>
      <c r="E19" s="303"/>
      <c r="F19" s="303"/>
      <c r="G19" s="303"/>
      <c r="H19" s="280"/>
      <c r="I19" s="280"/>
      <c r="J19" s="166"/>
      <c r="K19" s="166"/>
      <c r="L19" s="167"/>
      <c r="M19" s="167"/>
      <c r="N19" s="167"/>
      <c r="O19" s="155"/>
      <c r="P19" s="164"/>
      <c r="Q19" s="166"/>
      <c r="R19" s="168"/>
      <c r="S19" s="166"/>
      <c r="T19" s="169"/>
      <c r="U19" s="170"/>
      <c r="V19" s="160"/>
      <c r="W19" s="160"/>
      <c r="X19" s="160"/>
      <c r="Y19" s="160"/>
      <c r="Z19" s="164"/>
      <c r="AA19" s="145"/>
      <c r="AB19" s="145"/>
      <c r="AC19" s="145"/>
      <c r="AD19" s="145"/>
      <c r="AE19" s="145"/>
      <c r="AF19" s="145"/>
      <c r="AG19" s="145"/>
      <c r="AH19" s="165"/>
      <c r="AI19" s="165"/>
      <c r="AJ19" s="165"/>
      <c r="AK19" s="165"/>
      <c r="AL19" s="165"/>
      <c r="AM19" s="165"/>
      <c r="AN19" s="145"/>
      <c r="AO19" s="145"/>
      <c r="AP19" s="145"/>
      <c r="AQ19" s="145"/>
      <c r="AR19" s="145"/>
    </row>
    <row r="20" spans="1:44" s="81" customFormat="1" x14ac:dyDescent="0.25">
      <c r="A20" s="295"/>
      <c r="B20" s="304"/>
      <c r="C20" s="304"/>
      <c r="D20" s="304"/>
      <c r="E20" s="305"/>
      <c r="F20" s="305"/>
      <c r="G20" s="305"/>
      <c r="H20" s="275"/>
      <c r="I20" s="275"/>
      <c r="J20" s="145"/>
      <c r="K20" s="166"/>
      <c r="L20" s="172"/>
      <c r="M20" s="172"/>
      <c r="N20" s="172"/>
      <c r="O20" s="173"/>
      <c r="P20" s="173"/>
      <c r="Q20" s="166"/>
      <c r="R20" s="168"/>
      <c r="S20" s="166"/>
      <c r="T20" s="169"/>
      <c r="U20" s="169"/>
      <c r="V20" s="168"/>
      <c r="W20" s="168"/>
      <c r="X20" s="168"/>
      <c r="Y20" s="174"/>
      <c r="Z20" s="174"/>
      <c r="AA20" s="145"/>
      <c r="AB20" s="145"/>
      <c r="AC20" s="145"/>
      <c r="AD20" s="145"/>
      <c r="AE20" s="145"/>
      <c r="AF20" s="145"/>
      <c r="AG20" s="145"/>
      <c r="AH20" s="171"/>
      <c r="AI20" s="168"/>
      <c r="AJ20" s="171"/>
      <c r="AK20" s="168"/>
      <c r="AL20" s="171"/>
      <c r="AM20" s="168"/>
      <c r="AN20" s="145"/>
      <c r="AO20" s="145"/>
      <c r="AP20" s="145"/>
      <c r="AQ20" s="145"/>
      <c r="AR20" s="145"/>
    </row>
    <row r="21" spans="1:44" s="81" customFormat="1" x14ac:dyDescent="0.25">
      <c r="A21" s="295"/>
      <c r="B21" s="306"/>
      <c r="C21" s="306"/>
      <c r="D21" s="306"/>
      <c r="E21" s="305"/>
      <c r="F21" s="305"/>
      <c r="G21" s="305"/>
      <c r="H21" s="275"/>
      <c r="I21" s="275"/>
      <c r="J21" s="145"/>
      <c r="K21" s="166"/>
      <c r="L21" s="172"/>
      <c r="M21" s="172"/>
      <c r="N21" s="172"/>
      <c r="O21" s="175"/>
      <c r="P21" s="175"/>
      <c r="Q21" s="166"/>
      <c r="R21" s="168"/>
      <c r="S21" s="166"/>
      <c r="T21" s="171"/>
      <c r="U21" s="169"/>
      <c r="V21" s="172"/>
      <c r="W21" s="172"/>
      <c r="X21" s="172"/>
      <c r="Y21" s="176"/>
      <c r="Z21" s="176"/>
      <c r="AA21" s="145"/>
      <c r="AB21" s="145"/>
      <c r="AC21" s="145"/>
      <c r="AD21" s="145"/>
      <c r="AE21" s="145"/>
      <c r="AF21" s="145"/>
      <c r="AG21" s="145"/>
      <c r="AH21" s="171"/>
      <c r="AI21" s="177"/>
      <c r="AJ21" s="171"/>
      <c r="AK21" s="177"/>
      <c r="AL21" s="171"/>
      <c r="AM21" s="177"/>
      <c r="AN21" s="145"/>
      <c r="AO21" s="145"/>
      <c r="AP21" s="145"/>
      <c r="AQ21" s="145"/>
      <c r="AR21" s="145"/>
    </row>
    <row r="22" spans="1:44" s="81" customFormat="1" x14ac:dyDescent="0.25">
      <c r="A22" s="295"/>
      <c r="B22" s="306"/>
      <c r="C22" s="306"/>
      <c r="D22" s="306"/>
      <c r="E22" s="305"/>
      <c r="F22" s="305"/>
      <c r="G22" s="305"/>
      <c r="H22" s="275"/>
      <c r="I22" s="275"/>
      <c r="J22" s="145"/>
      <c r="K22" s="166"/>
      <c r="L22" s="172"/>
      <c r="M22" s="172"/>
      <c r="N22" s="172"/>
      <c r="O22" s="175"/>
      <c r="P22" s="175"/>
      <c r="Q22" s="166"/>
      <c r="R22" s="168"/>
      <c r="S22" s="166"/>
      <c r="T22" s="178"/>
      <c r="U22" s="169"/>
      <c r="V22" s="172"/>
      <c r="W22" s="172"/>
      <c r="X22" s="172"/>
      <c r="Y22" s="176"/>
      <c r="Z22" s="176"/>
      <c r="AA22" s="145"/>
      <c r="AB22" s="145"/>
      <c r="AC22" s="145"/>
      <c r="AD22" s="145"/>
      <c r="AE22" s="145"/>
      <c r="AF22" s="145"/>
      <c r="AG22" s="145"/>
      <c r="AH22" s="171"/>
      <c r="AI22" s="177"/>
      <c r="AJ22" s="171"/>
      <c r="AK22" s="177"/>
      <c r="AL22" s="171"/>
      <c r="AM22" s="177"/>
      <c r="AN22" s="145"/>
      <c r="AO22" s="145"/>
      <c r="AP22" s="145"/>
      <c r="AQ22" s="145"/>
      <c r="AR22" s="145"/>
    </row>
    <row r="23" spans="1:44" s="81" customFormat="1" x14ac:dyDescent="0.25">
      <c r="A23" s="295"/>
      <c r="B23" s="301"/>
      <c r="C23" s="301"/>
      <c r="D23" s="301"/>
      <c r="E23" s="305"/>
      <c r="F23" s="305"/>
      <c r="G23" s="305"/>
      <c r="H23" s="275"/>
      <c r="I23" s="275"/>
      <c r="J23" s="145"/>
      <c r="K23" s="166"/>
      <c r="L23" s="172"/>
      <c r="M23" s="172"/>
      <c r="N23" s="172"/>
      <c r="O23" s="175"/>
      <c r="P23" s="175"/>
      <c r="Q23" s="170"/>
      <c r="R23" s="179"/>
      <c r="S23" s="155"/>
      <c r="T23" s="178"/>
      <c r="U23" s="169"/>
      <c r="V23" s="172"/>
      <c r="W23" s="172"/>
      <c r="X23" s="172"/>
      <c r="Y23" s="176"/>
      <c r="Z23" s="176"/>
      <c r="AA23" s="145"/>
      <c r="AB23" s="145"/>
      <c r="AC23" s="145"/>
      <c r="AD23" s="145"/>
      <c r="AE23" s="145"/>
      <c r="AF23" s="145"/>
      <c r="AG23" s="145"/>
      <c r="AH23" s="171"/>
      <c r="AI23" s="177"/>
      <c r="AJ23" s="171"/>
      <c r="AK23" s="177"/>
      <c r="AL23" s="171"/>
      <c r="AM23" s="177"/>
      <c r="AN23" s="145"/>
      <c r="AO23" s="145"/>
      <c r="AP23" s="145"/>
      <c r="AQ23" s="145"/>
      <c r="AR23" s="145"/>
    </row>
    <row r="24" spans="1:44" s="81" customFormat="1" x14ac:dyDescent="0.25">
      <c r="A24" s="295"/>
      <c r="B24" s="275"/>
      <c r="C24" s="275"/>
      <c r="D24" s="275"/>
      <c r="E24" s="275"/>
      <c r="F24" s="275"/>
      <c r="G24" s="275"/>
      <c r="H24" s="277"/>
      <c r="I24" s="277"/>
      <c r="J24" s="154"/>
      <c r="K24" s="154"/>
      <c r="L24" s="155"/>
      <c r="M24" s="155"/>
      <c r="N24" s="154"/>
      <c r="O24" s="154"/>
      <c r="P24" s="154"/>
      <c r="Q24" s="162"/>
      <c r="R24" s="162"/>
      <c r="S24" s="162"/>
      <c r="T24" s="156"/>
      <c r="U24" s="154"/>
      <c r="V24" s="154"/>
      <c r="W24" s="154"/>
      <c r="X24" s="154"/>
      <c r="Y24" s="155"/>
      <c r="Z24" s="155"/>
      <c r="AA24" s="154"/>
      <c r="AB24" s="154"/>
      <c r="AC24" s="154"/>
      <c r="AD24" s="154"/>
      <c r="AE24" s="154"/>
      <c r="AF24" s="154"/>
      <c r="AG24" s="145"/>
      <c r="AH24" s="145"/>
      <c r="AI24" s="145"/>
      <c r="AJ24" s="145"/>
      <c r="AK24" s="145"/>
      <c r="AL24" s="145"/>
      <c r="AM24" s="145"/>
      <c r="AN24" s="145"/>
      <c r="AO24" s="145"/>
      <c r="AP24" s="145"/>
      <c r="AQ24" s="145"/>
      <c r="AR24" s="145"/>
    </row>
    <row r="25" spans="1:44" s="81" customFormat="1" x14ac:dyDescent="0.25">
      <c r="A25" s="295"/>
      <c r="B25" s="275"/>
      <c r="C25" s="275"/>
      <c r="D25" s="275"/>
      <c r="E25" s="275"/>
      <c r="F25" s="275"/>
      <c r="G25" s="275"/>
      <c r="H25" s="277"/>
      <c r="I25" s="277"/>
      <c r="J25" s="154"/>
      <c r="K25" s="145"/>
      <c r="L25" s="145"/>
      <c r="M25" s="145"/>
      <c r="N25" s="154"/>
      <c r="O25" s="154"/>
      <c r="P25" s="154"/>
      <c r="Q25" s="178"/>
      <c r="R25" s="154"/>
      <c r="S25" s="169"/>
      <c r="T25" s="156"/>
      <c r="U25" s="154"/>
      <c r="V25" s="154"/>
      <c r="W25" s="154"/>
      <c r="X25" s="154"/>
      <c r="Y25" s="155"/>
      <c r="Z25" s="155"/>
      <c r="AA25" s="154"/>
      <c r="AB25" s="154"/>
      <c r="AC25" s="154"/>
      <c r="AD25" s="154"/>
      <c r="AE25" s="154"/>
      <c r="AF25" s="154"/>
      <c r="AG25" s="145"/>
      <c r="AH25" s="145"/>
      <c r="AI25" s="145"/>
      <c r="AJ25" s="145"/>
      <c r="AK25" s="145"/>
      <c r="AL25" s="145"/>
      <c r="AM25" s="145"/>
      <c r="AN25" s="145"/>
      <c r="AO25" s="145"/>
      <c r="AP25" s="145"/>
      <c r="AQ25" s="145"/>
      <c r="AR25" s="145"/>
    </row>
    <row r="26" spans="1:44" x14ac:dyDescent="0.25">
      <c r="B26" s="275"/>
      <c r="C26" s="275"/>
      <c r="D26" s="275"/>
      <c r="E26" s="275"/>
      <c r="F26" s="275"/>
      <c r="G26" s="275"/>
      <c r="H26" s="276"/>
      <c r="I26" s="276"/>
      <c r="J26" s="153"/>
      <c r="K26" s="154"/>
      <c r="L26" s="155"/>
      <c r="M26" s="155"/>
      <c r="N26" s="145"/>
      <c r="O26" s="153"/>
      <c r="P26" s="145"/>
      <c r="Q26" s="180"/>
      <c r="R26" s="168"/>
      <c r="S26" s="180"/>
      <c r="T26" s="145"/>
      <c r="U26" s="145"/>
      <c r="V26" s="145"/>
      <c r="W26" s="145"/>
      <c r="X26" s="145"/>
      <c r="Y26" s="145"/>
      <c r="Z26" s="145"/>
      <c r="AA26" s="145"/>
      <c r="AB26" s="145"/>
      <c r="AC26" s="145"/>
      <c r="AD26" s="145"/>
      <c r="AE26" s="145"/>
      <c r="AF26" s="153"/>
      <c r="AG26" s="145"/>
      <c r="AH26" s="145"/>
      <c r="AI26" s="145"/>
      <c r="AJ26" s="145"/>
      <c r="AK26" s="145"/>
      <c r="AL26" s="145"/>
      <c r="AM26" s="145"/>
      <c r="AN26" s="145"/>
      <c r="AO26" s="145"/>
      <c r="AP26" s="145"/>
      <c r="AQ26" s="145"/>
      <c r="AR26" s="153"/>
    </row>
    <row r="27" spans="1:44" ht="21" x14ac:dyDescent="0.25">
      <c r="B27" s="278"/>
      <c r="C27" s="278"/>
      <c r="D27" s="278"/>
      <c r="E27" s="278"/>
      <c r="F27" s="278"/>
      <c r="G27" s="278"/>
      <c r="H27" s="276"/>
      <c r="I27" s="276"/>
      <c r="J27" s="153"/>
      <c r="K27" s="181"/>
      <c r="L27" s="182"/>
      <c r="M27" s="182"/>
      <c r="N27" s="183"/>
      <c r="O27" s="153"/>
      <c r="P27" s="145"/>
      <c r="Q27" s="180"/>
      <c r="R27" s="168"/>
      <c r="S27" s="180"/>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row>
    <row r="28" spans="1:44" ht="21" x14ac:dyDescent="0.25">
      <c r="B28" s="307"/>
      <c r="C28" s="307"/>
      <c r="D28" s="307"/>
      <c r="E28" s="308"/>
      <c r="F28" s="308"/>
      <c r="G28" s="308"/>
      <c r="H28" s="281"/>
      <c r="I28" s="281"/>
      <c r="J28" s="184"/>
      <c r="K28" s="185"/>
      <c r="L28" s="182"/>
      <c r="M28" s="182"/>
      <c r="N28" s="145"/>
      <c r="O28" s="145"/>
      <c r="P28" s="145"/>
      <c r="Q28" s="180"/>
      <c r="R28" s="168"/>
      <c r="S28" s="180"/>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row>
    <row r="29" spans="1:44" s="82" customFormat="1" x14ac:dyDescent="0.25">
      <c r="A29" s="296"/>
      <c r="B29" s="302"/>
      <c r="C29" s="302"/>
      <c r="D29" s="302"/>
      <c r="E29" s="309"/>
      <c r="F29" s="309"/>
      <c r="G29" s="309"/>
      <c r="H29" s="282"/>
      <c r="I29" s="282"/>
      <c r="J29" s="186"/>
      <c r="K29" s="187"/>
      <c r="L29" s="187"/>
      <c r="M29" s="187"/>
      <c r="N29" s="187"/>
      <c r="O29" s="187"/>
      <c r="P29" s="187"/>
      <c r="Q29" s="188"/>
      <c r="R29" s="168"/>
      <c r="S29" s="166"/>
      <c r="T29" s="189"/>
      <c r="U29" s="189"/>
      <c r="V29" s="145"/>
      <c r="W29" s="145"/>
      <c r="X29" s="145"/>
      <c r="Y29" s="145"/>
      <c r="Z29" s="145"/>
      <c r="AA29" s="189"/>
      <c r="AB29" s="189"/>
      <c r="AC29" s="189"/>
      <c r="AD29" s="189"/>
      <c r="AE29" s="189"/>
      <c r="AF29" s="189"/>
      <c r="AG29" s="189"/>
      <c r="AH29" s="189"/>
      <c r="AI29" s="189"/>
      <c r="AJ29" s="189"/>
      <c r="AK29" s="189"/>
      <c r="AL29" s="189"/>
      <c r="AM29" s="189"/>
      <c r="AN29" s="189"/>
      <c r="AO29" s="189"/>
      <c r="AP29" s="189"/>
      <c r="AQ29" s="189"/>
      <c r="AR29" s="189"/>
    </row>
    <row r="30" spans="1:44" s="82" customFormat="1" x14ac:dyDescent="0.25">
      <c r="A30" s="296"/>
      <c r="B30" s="280"/>
      <c r="C30" s="280"/>
      <c r="D30" s="280"/>
      <c r="E30" s="292"/>
      <c r="F30" s="292"/>
      <c r="G30" s="292"/>
      <c r="H30" s="282"/>
      <c r="I30" s="282"/>
      <c r="J30" s="186"/>
      <c r="K30" s="185"/>
      <c r="L30" s="182"/>
      <c r="M30" s="182"/>
      <c r="N30" s="187"/>
      <c r="O30" s="187"/>
      <c r="P30" s="187"/>
      <c r="Q30" s="187"/>
      <c r="R30" s="187"/>
      <c r="S30" s="166"/>
      <c r="T30" s="189"/>
      <c r="U30" s="189"/>
      <c r="V30" s="145"/>
      <c r="W30" s="145"/>
      <c r="X30" s="145"/>
      <c r="Y30" s="145"/>
      <c r="Z30" s="145"/>
      <c r="AA30" s="189"/>
      <c r="AB30" s="189"/>
      <c r="AC30" s="189"/>
      <c r="AD30" s="189"/>
      <c r="AE30" s="189"/>
      <c r="AF30" s="189"/>
      <c r="AG30" s="189"/>
      <c r="AH30" s="189"/>
      <c r="AI30" s="189"/>
      <c r="AJ30" s="189"/>
      <c r="AK30" s="189"/>
      <c r="AL30" s="189"/>
      <c r="AM30" s="189"/>
      <c r="AN30" s="189"/>
      <c r="AO30" s="189"/>
      <c r="AP30" s="189"/>
      <c r="AQ30" s="189"/>
      <c r="AR30" s="189"/>
    </row>
    <row r="31" spans="1:44" ht="15.75" x14ac:dyDescent="0.25">
      <c r="B31" s="310"/>
      <c r="C31" s="310"/>
      <c r="D31" s="310"/>
      <c r="E31" s="311"/>
      <c r="F31" s="311"/>
      <c r="G31" s="311"/>
      <c r="H31" s="283"/>
      <c r="I31" s="283"/>
      <c r="J31" s="191"/>
      <c r="K31" s="166"/>
      <c r="L31" s="166"/>
      <c r="M31" s="166"/>
      <c r="N31" s="166"/>
      <c r="O31" s="166"/>
      <c r="P31" s="166"/>
      <c r="Q31" s="192"/>
      <c r="R31" s="166"/>
      <c r="S31" s="166"/>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row>
    <row r="32" spans="1:44" ht="15.75" x14ac:dyDescent="0.25">
      <c r="B32" s="312"/>
      <c r="C32" s="312"/>
      <c r="D32" s="312"/>
      <c r="E32" s="311"/>
      <c r="F32" s="311"/>
      <c r="G32" s="311"/>
      <c r="H32" s="283"/>
      <c r="I32" s="283"/>
      <c r="J32" s="191"/>
      <c r="K32" s="166"/>
      <c r="L32" s="166"/>
      <c r="M32" s="166"/>
      <c r="N32" s="166"/>
      <c r="O32" s="166"/>
      <c r="P32" s="166"/>
      <c r="Q32" s="193"/>
      <c r="R32" s="166"/>
      <c r="S32" s="166"/>
      <c r="T32" s="145"/>
      <c r="U32" s="145"/>
      <c r="V32" s="145"/>
      <c r="W32" s="145"/>
      <c r="X32" s="145"/>
      <c r="Y32" s="145"/>
      <c r="Z32" s="145"/>
      <c r="AA32" s="145"/>
      <c r="AB32" s="145"/>
      <c r="AC32" s="145"/>
      <c r="AD32" s="145"/>
      <c r="AE32" s="145"/>
      <c r="AF32" s="145"/>
      <c r="AG32" s="170"/>
      <c r="AH32" s="145"/>
      <c r="AI32" s="145"/>
      <c r="AJ32" s="194"/>
      <c r="AK32" s="145"/>
      <c r="AL32" s="145"/>
      <c r="AM32" s="145"/>
      <c r="AN32" s="145"/>
      <c r="AO32" s="145"/>
      <c r="AP32" s="145"/>
      <c r="AQ32" s="145"/>
      <c r="AR32" s="145"/>
    </row>
    <row r="33" spans="1:44" ht="15.75" x14ac:dyDescent="0.25">
      <c r="B33" s="310"/>
      <c r="C33" s="310"/>
      <c r="D33" s="310"/>
      <c r="E33" s="311"/>
      <c r="F33" s="311"/>
      <c r="G33" s="311"/>
      <c r="H33" s="284"/>
      <c r="I33" s="284"/>
      <c r="J33" s="195"/>
      <c r="K33" s="153"/>
      <c r="L33" s="145"/>
      <c r="M33" s="145"/>
      <c r="N33" s="166"/>
      <c r="O33" s="166"/>
      <c r="P33" s="166"/>
      <c r="Q33" s="193"/>
      <c r="R33" s="166"/>
      <c r="S33" s="166"/>
      <c r="T33" s="145"/>
      <c r="U33" s="145"/>
      <c r="V33" s="145"/>
      <c r="W33" s="145"/>
      <c r="X33" s="145"/>
      <c r="Y33" s="145"/>
      <c r="Z33" s="145"/>
      <c r="AA33" s="145"/>
      <c r="AB33" s="145"/>
      <c r="AC33" s="145"/>
      <c r="AD33" s="145"/>
      <c r="AE33" s="145"/>
      <c r="AF33" s="145"/>
      <c r="AG33" s="145"/>
      <c r="AH33" s="145"/>
      <c r="AI33" s="145"/>
      <c r="AJ33" s="196"/>
      <c r="AK33" s="145"/>
      <c r="AL33" s="145"/>
      <c r="AM33" s="145"/>
      <c r="AN33" s="145"/>
      <c r="AO33" s="145"/>
      <c r="AP33" s="145"/>
      <c r="AQ33" s="145"/>
      <c r="AR33" s="145"/>
    </row>
    <row r="34" spans="1:44" ht="15.75" x14ac:dyDescent="0.25">
      <c r="B34" s="313"/>
      <c r="C34" s="313"/>
      <c r="D34" s="313"/>
      <c r="E34" s="314"/>
      <c r="F34" s="314"/>
      <c r="G34" s="314"/>
      <c r="H34" s="285"/>
      <c r="I34" s="285"/>
      <c r="J34" s="197"/>
      <c r="K34" s="194"/>
      <c r="L34" s="182"/>
      <c r="M34" s="182"/>
      <c r="N34" s="166"/>
      <c r="O34" s="166"/>
      <c r="P34" s="166"/>
      <c r="Q34" s="193"/>
      <c r="R34" s="166"/>
      <c r="S34" s="166"/>
      <c r="T34" s="145"/>
      <c r="U34" s="145"/>
      <c r="V34" s="153"/>
      <c r="W34" s="153"/>
      <c r="X34" s="153"/>
      <c r="Y34" s="153"/>
      <c r="Z34" s="153"/>
      <c r="AA34" s="145"/>
      <c r="AB34" s="145"/>
      <c r="AC34" s="145"/>
      <c r="AD34" s="145"/>
      <c r="AE34" s="145"/>
      <c r="AF34" s="145"/>
      <c r="AG34" s="145"/>
      <c r="AH34" s="145"/>
      <c r="AI34" s="145"/>
      <c r="AJ34" s="145"/>
      <c r="AK34" s="145"/>
      <c r="AL34" s="145"/>
      <c r="AM34" s="145"/>
      <c r="AN34" s="145"/>
      <c r="AO34" s="145"/>
      <c r="AP34" s="145"/>
      <c r="AQ34" s="145"/>
      <c r="AR34" s="145"/>
    </row>
    <row r="35" spans="1:44" s="80" customFormat="1" ht="15.75" x14ac:dyDescent="0.25">
      <c r="A35" s="294"/>
      <c r="B35" s="280"/>
      <c r="C35" s="280"/>
      <c r="D35" s="280"/>
      <c r="E35" s="315"/>
      <c r="F35" s="315"/>
      <c r="G35" s="315"/>
      <c r="H35" s="285"/>
      <c r="I35" s="285"/>
      <c r="J35" s="197"/>
      <c r="K35" s="198"/>
      <c r="L35" s="182"/>
      <c r="M35" s="182"/>
      <c r="N35" s="190"/>
      <c r="O35" s="190"/>
      <c r="P35" s="190"/>
      <c r="Q35" s="193"/>
      <c r="R35" s="190"/>
      <c r="S35" s="166"/>
      <c r="T35" s="153"/>
      <c r="U35" s="153"/>
      <c r="V35" s="145"/>
      <c r="W35" s="145"/>
      <c r="X35" s="145"/>
      <c r="Y35" s="145"/>
      <c r="Z35" s="145"/>
      <c r="AA35" s="153"/>
      <c r="AB35" s="153"/>
      <c r="AC35" s="153"/>
      <c r="AD35" s="153"/>
      <c r="AE35" s="153"/>
      <c r="AF35" s="153"/>
      <c r="AG35" s="153"/>
      <c r="AH35" s="153"/>
      <c r="AI35" s="153"/>
      <c r="AJ35" s="154"/>
      <c r="AK35" s="153"/>
      <c r="AL35" s="153"/>
      <c r="AM35" s="153"/>
      <c r="AN35" s="153"/>
      <c r="AO35" s="153"/>
      <c r="AP35" s="153"/>
      <c r="AQ35" s="153"/>
      <c r="AR35" s="153"/>
    </row>
    <row r="36" spans="1:44" ht="15.75" x14ac:dyDescent="0.25">
      <c r="B36" s="313"/>
      <c r="C36" s="313"/>
      <c r="D36" s="313"/>
      <c r="E36" s="314"/>
      <c r="F36" s="314"/>
      <c r="G36" s="314"/>
      <c r="H36" s="285"/>
      <c r="I36" s="285"/>
      <c r="J36" s="197"/>
      <c r="K36" s="166"/>
      <c r="L36" s="166"/>
      <c r="M36" s="166"/>
      <c r="N36" s="166"/>
      <c r="O36" s="166"/>
      <c r="P36" s="166"/>
      <c r="Q36" s="193"/>
      <c r="R36" s="166"/>
      <c r="S36" s="166"/>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row>
    <row r="37" spans="1:44" ht="15.75" x14ac:dyDescent="0.25">
      <c r="B37" s="280"/>
      <c r="C37" s="280"/>
      <c r="D37" s="280"/>
      <c r="E37" s="316"/>
      <c r="F37" s="316"/>
      <c r="G37" s="316"/>
      <c r="H37" s="284"/>
      <c r="I37" s="284"/>
      <c r="J37" s="195"/>
      <c r="K37" s="166"/>
      <c r="L37" s="166"/>
      <c r="M37" s="166"/>
      <c r="N37" s="166"/>
      <c r="O37" s="166"/>
      <c r="P37" s="166"/>
      <c r="Q37" s="199"/>
      <c r="R37" s="166"/>
      <c r="S37" s="166"/>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row>
    <row r="38" spans="1:44" x14ac:dyDescent="0.25">
      <c r="B38" s="313"/>
      <c r="C38" s="313"/>
      <c r="D38" s="313"/>
      <c r="E38" s="317"/>
      <c r="F38" s="317"/>
      <c r="G38" s="317"/>
      <c r="H38" s="284"/>
      <c r="I38" s="284"/>
      <c r="J38" s="195"/>
      <c r="K38" s="153"/>
      <c r="L38" s="145"/>
      <c r="M38" s="145"/>
      <c r="N38" s="145"/>
      <c r="O38" s="166"/>
      <c r="P38" s="166"/>
      <c r="Q38" s="200"/>
      <c r="R38" s="166"/>
      <c r="S38" s="166"/>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row>
    <row r="39" spans="1:44" x14ac:dyDescent="0.25">
      <c r="B39" s="280"/>
      <c r="C39" s="280"/>
      <c r="D39" s="280"/>
      <c r="E39" s="292"/>
      <c r="F39" s="292"/>
      <c r="G39" s="292"/>
      <c r="H39" s="280"/>
      <c r="I39" s="280"/>
      <c r="J39" s="166"/>
      <c r="K39" s="166"/>
      <c r="L39" s="166"/>
      <c r="M39" s="166"/>
      <c r="N39" s="166"/>
      <c r="O39" s="166"/>
      <c r="P39" s="166"/>
      <c r="Q39" s="166"/>
      <c r="R39" s="166"/>
      <c r="S39" s="166"/>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row>
    <row r="40" spans="1:44" x14ac:dyDescent="0.25">
      <c r="B40" s="280"/>
      <c r="C40" s="280"/>
      <c r="D40" s="280"/>
      <c r="E40" s="311"/>
      <c r="F40" s="311"/>
      <c r="G40" s="311"/>
      <c r="H40" s="275"/>
      <c r="I40" s="275"/>
      <c r="J40" s="145"/>
      <c r="K40" s="145"/>
      <c r="L40" s="145"/>
      <c r="M40" s="145"/>
      <c r="N40" s="145"/>
      <c r="O40" s="166"/>
      <c r="P40" s="166"/>
      <c r="Q40" s="166"/>
      <c r="R40" s="166"/>
      <c r="S40" s="166"/>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row>
    <row r="41" spans="1:44" x14ac:dyDescent="0.25">
      <c r="B41" s="318"/>
      <c r="C41" s="318"/>
      <c r="D41" s="318"/>
      <c r="E41" s="319"/>
      <c r="F41" s="319"/>
      <c r="G41" s="319"/>
      <c r="H41" s="275"/>
      <c r="I41" s="275"/>
      <c r="J41" s="145"/>
      <c r="K41" s="201"/>
      <c r="L41" s="145"/>
      <c r="M41" s="145"/>
      <c r="N41" s="145"/>
      <c r="O41" s="166"/>
      <c r="P41" s="166"/>
      <c r="Q41" s="166"/>
      <c r="R41" s="166"/>
      <c r="S41" s="166"/>
      <c r="T41" s="145"/>
      <c r="U41" s="145"/>
      <c r="V41" s="145"/>
      <c r="W41" s="145"/>
      <c r="X41" s="145"/>
      <c r="Y41" s="145"/>
      <c r="Z41" s="145"/>
      <c r="AA41" s="145"/>
      <c r="AB41" s="145"/>
      <c r="AC41" s="145"/>
      <c r="AD41" s="145"/>
      <c r="AE41" s="145"/>
      <c r="AF41" s="145"/>
      <c r="AG41" s="202"/>
      <c r="AH41" s="145"/>
      <c r="AI41" s="145"/>
      <c r="AJ41" s="145"/>
      <c r="AK41" s="145"/>
      <c r="AL41" s="145"/>
      <c r="AM41" s="145"/>
      <c r="AN41" s="145"/>
      <c r="AO41" s="145"/>
      <c r="AP41" s="145"/>
      <c r="AQ41" s="145"/>
      <c r="AR41" s="145"/>
    </row>
    <row r="42" spans="1:44" x14ac:dyDescent="0.25">
      <c r="B42" s="318"/>
      <c r="C42" s="318"/>
      <c r="D42" s="318"/>
      <c r="E42" s="319"/>
      <c r="F42" s="319"/>
      <c r="G42" s="319"/>
      <c r="H42" s="286"/>
      <c r="I42" s="286"/>
      <c r="J42" s="203"/>
      <c r="K42" s="204"/>
      <c r="L42" s="166"/>
      <c r="M42" s="166"/>
      <c r="N42" s="166"/>
      <c r="O42" s="166"/>
      <c r="P42" s="166"/>
      <c r="Q42" s="166"/>
      <c r="R42" s="166"/>
      <c r="S42" s="166"/>
      <c r="T42" s="145"/>
      <c r="U42" s="145"/>
      <c r="V42" s="145"/>
      <c r="W42" s="145"/>
      <c r="X42" s="145"/>
      <c r="Y42" s="145"/>
      <c r="Z42" s="145"/>
      <c r="AA42" s="145"/>
      <c r="AB42" s="145"/>
      <c r="AC42" s="145"/>
      <c r="AD42" s="145"/>
      <c r="AE42" s="145"/>
      <c r="AF42" s="145"/>
      <c r="AG42" s="202"/>
      <c r="AH42" s="145"/>
      <c r="AI42" s="145"/>
      <c r="AJ42" s="145"/>
      <c r="AK42" s="145"/>
      <c r="AL42" s="145"/>
      <c r="AM42" s="145"/>
      <c r="AN42" s="145"/>
      <c r="AO42" s="145"/>
      <c r="AP42" s="145"/>
      <c r="AQ42" s="145"/>
      <c r="AR42" s="145"/>
    </row>
    <row r="43" spans="1:44" x14ac:dyDescent="0.25">
      <c r="B43" s="318"/>
      <c r="C43" s="318"/>
      <c r="D43" s="318"/>
      <c r="E43" s="320"/>
      <c r="F43" s="320"/>
      <c r="G43" s="320"/>
      <c r="H43" s="280"/>
      <c r="I43" s="280"/>
      <c r="J43" s="166"/>
      <c r="K43" s="205"/>
      <c r="L43" s="166"/>
      <c r="M43" s="166"/>
      <c r="N43" s="166"/>
      <c r="O43" s="166"/>
      <c r="P43" s="166"/>
      <c r="Q43" s="166"/>
      <c r="R43" s="166"/>
      <c r="S43" s="166"/>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row>
    <row r="44" spans="1:44" x14ac:dyDescent="0.25">
      <c r="B44" s="321"/>
      <c r="C44" s="321"/>
      <c r="D44" s="321"/>
      <c r="E44" s="322"/>
      <c r="F44" s="322"/>
      <c r="G44" s="322"/>
      <c r="H44" s="287"/>
      <c r="I44" s="287"/>
      <c r="J44" s="206"/>
      <c r="K44" s="207"/>
      <c r="L44" s="166"/>
      <c r="M44" s="166"/>
      <c r="N44" s="166"/>
      <c r="O44" s="166"/>
      <c r="P44" s="166"/>
      <c r="Q44" s="166"/>
      <c r="R44" s="166"/>
      <c r="S44" s="166"/>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row>
    <row r="45" spans="1:44" x14ac:dyDescent="0.25">
      <c r="B45" s="323"/>
      <c r="C45" s="323"/>
      <c r="D45" s="323" t="s">
        <v>5</v>
      </c>
      <c r="E45" s="317"/>
      <c r="F45" s="317"/>
      <c r="G45" s="317"/>
      <c r="H45" s="280"/>
      <c r="I45" s="280"/>
      <c r="J45" s="166"/>
      <c r="K45" s="205"/>
      <c r="L45" s="166"/>
      <c r="M45" s="166"/>
      <c r="N45" s="166"/>
      <c r="O45" s="166"/>
      <c r="P45" s="166"/>
      <c r="Q45" s="166"/>
      <c r="R45" s="166"/>
      <c r="S45" s="166"/>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row>
    <row r="46" spans="1:44" x14ac:dyDescent="0.25">
      <c r="B46" s="321"/>
      <c r="C46" s="321"/>
      <c r="D46" s="321"/>
      <c r="E46" s="322"/>
      <c r="F46" s="322"/>
      <c r="G46" s="322"/>
      <c r="H46" s="288"/>
      <c r="I46" s="288"/>
      <c r="J46" s="208"/>
      <c r="K46" s="207"/>
      <c r="L46" s="166"/>
      <c r="M46" s="166"/>
      <c r="N46" s="166"/>
      <c r="O46" s="166"/>
      <c r="P46" s="166"/>
      <c r="Q46" s="166"/>
      <c r="R46" s="166"/>
      <c r="S46" s="166"/>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row>
    <row r="47" spans="1:44" x14ac:dyDescent="0.25">
      <c r="B47" s="323"/>
      <c r="C47" s="323"/>
      <c r="D47" s="323"/>
      <c r="E47" s="317"/>
      <c r="F47" s="317"/>
      <c r="G47" s="317"/>
      <c r="H47" s="288"/>
      <c r="I47" s="288"/>
      <c r="J47" s="208"/>
      <c r="K47" s="207"/>
      <c r="L47" s="166"/>
      <c r="M47" s="166"/>
      <c r="N47" s="207"/>
      <c r="O47" s="208"/>
      <c r="P47" s="166"/>
      <c r="Q47" s="166"/>
      <c r="R47" s="166"/>
      <c r="S47" s="166"/>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row>
    <row r="48" spans="1:44" x14ac:dyDescent="0.25">
      <c r="B48" s="310"/>
      <c r="C48" s="310"/>
      <c r="D48" s="310"/>
      <c r="E48" s="322"/>
      <c r="F48" s="322"/>
      <c r="G48" s="322"/>
      <c r="H48" s="289"/>
      <c r="I48" s="289"/>
      <c r="J48" s="209"/>
      <c r="K48" s="207"/>
      <c r="L48" s="166"/>
      <c r="M48" s="166"/>
      <c r="N48" s="207"/>
      <c r="O48" s="208"/>
      <c r="P48" s="166"/>
      <c r="Q48" s="166"/>
      <c r="R48" s="166"/>
      <c r="S48" s="166"/>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row>
    <row r="49" spans="2:44" x14ac:dyDescent="0.25">
      <c r="B49" s="323"/>
      <c r="C49" s="323"/>
      <c r="D49" s="323"/>
      <c r="E49" s="317"/>
      <c r="F49" s="317"/>
      <c r="G49" s="317"/>
      <c r="H49" s="280"/>
      <c r="I49" s="280"/>
      <c r="J49" s="166"/>
      <c r="K49" s="205"/>
      <c r="L49" s="166"/>
      <c r="M49" s="166"/>
      <c r="N49" s="210"/>
      <c r="O49" s="166"/>
      <c r="P49" s="166"/>
      <c r="Q49" s="166"/>
      <c r="R49" s="166"/>
      <c r="S49" s="166"/>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row>
    <row r="50" spans="2:44" x14ac:dyDescent="0.25">
      <c r="B50" s="321"/>
      <c r="C50" s="321"/>
      <c r="D50" s="321"/>
      <c r="E50" s="322"/>
      <c r="F50" s="322"/>
      <c r="G50" s="322"/>
      <c r="H50" s="280"/>
      <c r="I50" s="280"/>
      <c r="J50" s="166"/>
      <c r="K50" s="205"/>
      <c r="L50" s="166"/>
      <c r="M50" s="166"/>
      <c r="N50" s="210"/>
      <c r="O50" s="166"/>
      <c r="P50" s="166"/>
      <c r="Q50" s="166"/>
      <c r="R50" s="166"/>
      <c r="S50" s="166"/>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row>
    <row r="51" spans="2:44" x14ac:dyDescent="0.25">
      <c r="B51" s="323"/>
      <c r="C51" s="323"/>
      <c r="D51" s="323"/>
      <c r="E51" s="317"/>
      <c r="F51" s="317"/>
      <c r="G51" s="317"/>
      <c r="H51" s="280"/>
      <c r="I51" s="280"/>
      <c r="J51" s="166"/>
      <c r="K51" s="205"/>
      <c r="L51" s="166"/>
      <c r="M51" s="166"/>
      <c r="N51" s="210"/>
      <c r="O51" s="166"/>
      <c r="P51" s="166"/>
      <c r="Q51" s="166"/>
      <c r="R51" s="166"/>
      <c r="S51" s="166"/>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row>
    <row r="52" spans="2:44" x14ac:dyDescent="0.25">
      <c r="B52" s="321"/>
      <c r="C52" s="321"/>
      <c r="D52" s="321"/>
      <c r="E52" s="322"/>
      <c r="F52" s="322"/>
      <c r="G52" s="322"/>
      <c r="H52" s="280"/>
      <c r="I52" s="280"/>
      <c r="J52" s="166"/>
      <c r="K52" s="205"/>
      <c r="L52" s="166"/>
      <c r="M52" s="166"/>
      <c r="N52" s="210"/>
      <c r="O52" s="166"/>
      <c r="P52" s="166"/>
      <c r="Q52" s="166"/>
      <c r="R52" s="166"/>
      <c r="S52" s="166"/>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row>
    <row r="53" spans="2:44" x14ac:dyDescent="0.25">
      <c r="B53" s="323"/>
      <c r="C53" s="323"/>
      <c r="D53" s="323"/>
      <c r="E53" s="317"/>
      <c r="F53" s="317"/>
      <c r="G53" s="317"/>
      <c r="H53" s="280"/>
      <c r="I53" s="280"/>
      <c r="J53" s="166"/>
      <c r="K53" s="205"/>
      <c r="L53" s="166"/>
      <c r="M53" s="166"/>
      <c r="N53" s="210"/>
      <c r="O53" s="166"/>
      <c r="P53" s="166"/>
      <c r="Q53" s="166"/>
      <c r="R53" s="166"/>
      <c r="S53" s="166"/>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row>
    <row r="54" spans="2:44" x14ac:dyDescent="0.25">
      <c r="B54" s="324"/>
      <c r="C54" s="324"/>
      <c r="D54" s="324"/>
      <c r="E54" s="322"/>
      <c r="F54" s="322"/>
      <c r="G54" s="322"/>
      <c r="H54" s="275"/>
      <c r="I54" s="275"/>
      <c r="J54" s="145"/>
      <c r="K54" s="166"/>
      <c r="L54" s="166"/>
      <c r="M54" s="166"/>
      <c r="N54" s="166"/>
      <c r="O54" s="166"/>
      <c r="P54" s="166"/>
      <c r="Q54" s="166"/>
      <c r="R54" s="166"/>
      <c r="S54" s="166"/>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row>
    <row r="55" spans="2:44" x14ac:dyDescent="0.25">
      <c r="B55" s="323"/>
      <c r="C55" s="323"/>
      <c r="D55" s="323"/>
      <c r="E55" s="317"/>
      <c r="F55" s="317"/>
      <c r="G55" s="317"/>
      <c r="H55" s="290"/>
      <c r="I55" s="290"/>
      <c r="J55" s="207"/>
      <c r="K55" s="166"/>
      <c r="L55" s="211"/>
      <c r="M55" s="211"/>
      <c r="N55" s="166"/>
      <c r="O55" s="166"/>
      <c r="P55" s="166"/>
      <c r="Q55" s="166"/>
      <c r="R55" s="166"/>
      <c r="S55" s="166"/>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row>
    <row r="56" spans="2:44" x14ac:dyDescent="0.25">
      <c r="B56" s="321"/>
      <c r="C56" s="321"/>
      <c r="D56" s="321"/>
      <c r="E56" s="311"/>
      <c r="F56" s="311"/>
      <c r="G56" s="311"/>
      <c r="H56" s="290"/>
      <c r="I56" s="290"/>
      <c r="J56" s="207"/>
      <c r="K56" s="166"/>
      <c r="L56" s="166"/>
      <c r="M56" s="166"/>
      <c r="N56" s="166"/>
      <c r="O56" s="166"/>
      <c r="P56" s="166"/>
      <c r="Q56" s="166"/>
      <c r="R56" s="166"/>
      <c r="S56" s="166"/>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row>
    <row r="57" spans="2:44" x14ac:dyDescent="0.25">
      <c r="B57" s="323"/>
      <c r="C57" s="323"/>
      <c r="D57" s="323"/>
      <c r="E57" s="314"/>
      <c r="F57" s="314"/>
      <c r="G57" s="314"/>
      <c r="H57" s="291"/>
      <c r="I57" s="291"/>
      <c r="J57" s="212"/>
      <c r="K57" s="166"/>
      <c r="L57" s="166"/>
      <c r="M57" s="166"/>
      <c r="N57" s="166"/>
      <c r="O57" s="166"/>
      <c r="P57" s="166"/>
      <c r="Q57" s="166"/>
      <c r="R57" s="166"/>
      <c r="S57" s="166"/>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row>
    <row r="58" spans="2:44" x14ac:dyDescent="0.25">
      <c r="B58" s="321"/>
      <c r="C58" s="321"/>
      <c r="D58" s="321"/>
      <c r="E58" s="325"/>
      <c r="F58" s="325"/>
      <c r="G58" s="325"/>
      <c r="H58" s="280"/>
      <c r="I58" s="280"/>
      <c r="J58" s="166"/>
      <c r="K58" s="166"/>
      <c r="L58" s="166"/>
      <c r="M58" s="166"/>
      <c r="N58" s="166"/>
      <c r="O58" s="166"/>
      <c r="P58" s="166"/>
      <c r="Q58" s="166"/>
      <c r="R58" s="166"/>
      <c r="S58" s="166"/>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row>
    <row r="59" spans="2:44" x14ac:dyDescent="0.25">
      <c r="B59" s="323"/>
      <c r="C59" s="323"/>
      <c r="D59" s="323"/>
      <c r="E59" s="317"/>
      <c r="F59" s="317"/>
      <c r="G59" s="317"/>
      <c r="H59" s="280"/>
      <c r="I59" s="280"/>
      <c r="J59" s="166"/>
      <c r="K59" s="166"/>
      <c r="L59" s="166"/>
      <c r="M59" s="166"/>
      <c r="N59" s="166"/>
      <c r="O59" s="166"/>
      <c r="P59" s="166"/>
      <c r="Q59" s="166"/>
      <c r="R59" s="166"/>
      <c r="S59" s="166"/>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row>
    <row r="60" spans="2:44" x14ac:dyDescent="0.25">
      <c r="B60" s="323"/>
      <c r="C60" s="323"/>
      <c r="D60" s="323"/>
      <c r="E60" s="311"/>
      <c r="F60" s="311"/>
      <c r="G60" s="311"/>
      <c r="H60" s="280"/>
      <c r="I60" s="280"/>
      <c r="J60" s="166"/>
      <c r="K60" s="166"/>
      <c r="L60" s="166"/>
      <c r="M60" s="166"/>
      <c r="N60" s="166"/>
      <c r="O60" s="166"/>
      <c r="P60" s="166"/>
      <c r="Q60" s="166"/>
      <c r="R60" s="166"/>
      <c r="S60" s="166"/>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row>
    <row r="61" spans="2:44" x14ac:dyDescent="0.25">
      <c r="B61" s="323"/>
      <c r="C61" s="323"/>
      <c r="D61" s="323"/>
      <c r="E61" s="314"/>
      <c r="F61" s="314"/>
      <c r="G61" s="314"/>
      <c r="H61" s="280"/>
      <c r="I61" s="280"/>
      <c r="J61" s="166"/>
      <c r="K61" s="166"/>
      <c r="L61" s="166"/>
      <c r="M61" s="166"/>
      <c r="N61" s="166"/>
      <c r="O61" s="166"/>
      <c r="P61" s="166"/>
      <c r="Q61" s="166"/>
      <c r="R61" s="166"/>
      <c r="S61" s="166"/>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row>
    <row r="62" spans="2:44" x14ac:dyDescent="0.25">
      <c r="B62" s="321"/>
      <c r="C62" s="321"/>
      <c r="D62" s="321"/>
      <c r="E62" s="311"/>
      <c r="F62" s="311"/>
      <c r="G62" s="311"/>
      <c r="H62" s="280"/>
      <c r="I62" s="280"/>
      <c r="J62" s="166"/>
      <c r="K62" s="166"/>
      <c r="L62" s="166"/>
      <c r="M62" s="166"/>
      <c r="N62" s="166"/>
      <c r="O62" s="166"/>
      <c r="P62" s="166"/>
      <c r="Q62" s="166"/>
      <c r="R62" s="166"/>
      <c r="S62" s="166"/>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row>
    <row r="63" spans="2:44" x14ac:dyDescent="0.25">
      <c r="B63" s="321"/>
      <c r="C63" s="321"/>
      <c r="D63" s="321"/>
      <c r="E63" s="326"/>
      <c r="F63" s="326"/>
      <c r="G63" s="326"/>
      <c r="H63" s="280"/>
      <c r="I63" s="280"/>
      <c r="J63" s="166"/>
      <c r="K63" s="166"/>
      <c r="L63" s="166"/>
      <c r="M63" s="166"/>
      <c r="N63" s="166"/>
      <c r="O63" s="166"/>
      <c r="P63" s="166"/>
      <c r="Q63" s="166"/>
      <c r="R63" s="166"/>
      <c r="S63" s="166"/>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row>
    <row r="64" spans="2:44" x14ac:dyDescent="0.25">
      <c r="B64" s="321"/>
      <c r="C64" s="321"/>
      <c r="D64" s="321"/>
      <c r="E64" s="311"/>
      <c r="F64" s="311"/>
      <c r="G64" s="311"/>
      <c r="H64" s="280"/>
      <c r="I64" s="280"/>
      <c r="J64" s="166"/>
      <c r="K64" s="166"/>
      <c r="L64" s="166"/>
      <c r="M64" s="166"/>
      <c r="N64" s="166"/>
      <c r="O64" s="166"/>
      <c r="P64" s="166"/>
      <c r="Q64" s="166"/>
      <c r="R64" s="166"/>
      <c r="S64" s="166"/>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row>
    <row r="65" spans="2:44" x14ac:dyDescent="0.25">
      <c r="B65" s="327"/>
      <c r="C65" s="327"/>
      <c r="D65" s="327"/>
      <c r="E65" s="328"/>
      <c r="F65" s="328"/>
      <c r="G65" s="328"/>
      <c r="H65" s="280"/>
      <c r="I65" s="280"/>
      <c r="J65" s="166"/>
      <c r="K65" s="166"/>
      <c r="L65" s="166"/>
      <c r="M65" s="166"/>
      <c r="N65" s="166"/>
      <c r="O65" s="166"/>
      <c r="P65" s="166"/>
      <c r="Q65" s="166"/>
      <c r="R65" s="166"/>
      <c r="S65" s="166"/>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row>
    <row r="66" spans="2:44" x14ac:dyDescent="0.25">
      <c r="B66" s="275"/>
      <c r="C66" s="275"/>
      <c r="D66" s="275"/>
      <c r="E66" s="275"/>
      <c r="F66" s="275"/>
      <c r="G66" s="275"/>
      <c r="H66" s="280"/>
      <c r="I66" s="280"/>
      <c r="J66" s="166"/>
      <c r="K66" s="166"/>
      <c r="L66" s="166"/>
      <c r="M66" s="166"/>
      <c r="N66" s="166"/>
      <c r="O66" s="166"/>
      <c r="P66" s="166"/>
      <c r="Q66" s="166"/>
      <c r="R66" s="166"/>
      <c r="S66" s="166"/>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row>
    <row r="67" spans="2:44" x14ac:dyDescent="0.25">
      <c r="B67" s="275"/>
      <c r="C67" s="275"/>
      <c r="D67" s="275"/>
      <c r="E67" s="275"/>
      <c r="F67" s="275"/>
      <c r="G67" s="275"/>
      <c r="H67" s="280"/>
      <c r="I67" s="280"/>
      <c r="J67" s="166"/>
      <c r="K67" s="190"/>
      <c r="L67" s="166"/>
      <c r="M67" s="166"/>
      <c r="N67" s="166"/>
      <c r="O67" s="166"/>
      <c r="P67" s="166"/>
      <c r="Q67" s="166"/>
      <c r="R67" s="166"/>
      <c r="S67" s="166"/>
      <c r="T67" s="166"/>
      <c r="U67" s="166"/>
      <c r="V67" s="166"/>
      <c r="W67" s="166"/>
      <c r="X67" s="166"/>
      <c r="Y67" s="166"/>
      <c r="Z67" s="166"/>
      <c r="AA67" s="145"/>
      <c r="AB67" s="145"/>
      <c r="AC67" s="145"/>
      <c r="AD67" s="145"/>
      <c r="AE67" s="145"/>
      <c r="AF67" s="145"/>
      <c r="AG67" s="145"/>
      <c r="AH67" s="145"/>
      <c r="AI67" s="145"/>
      <c r="AJ67" s="145"/>
      <c r="AK67" s="145"/>
      <c r="AL67" s="145"/>
      <c r="AM67" s="145"/>
      <c r="AN67" s="145"/>
      <c r="AO67" s="145"/>
      <c r="AP67" s="145"/>
      <c r="AQ67" s="145"/>
      <c r="AR67" s="145"/>
    </row>
    <row r="68" spans="2:44" x14ac:dyDescent="0.25">
      <c r="B68" s="275"/>
      <c r="C68" s="275"/>
      <c r="D68" s="275"/>
      <c r="E68" s="275"/>
      <c r="F68" s="275"/>
      <c r="G68" s="275"/>
      <c r="H68" s="280"/>
      <c r="I68" s="280"/>
      <c r="J68" s="166"/>
      <c r="K68" s="190"/>
      <c r="L68" s="166"/>
      <c r="M68" s="166"/>
      <c r="N68" s="166"/>
      <c r="O68" s="166"/>
      <c r="P68" s="166"/>
      <c r="Q68" s="166"/>
      <c r="R68" s="166"/>
      <c r="S68" s="166"/>
      <c r="T68" s="166"/>
      <c r="U68" s="166"/>
      <c r="V68" s="166"/>
      <c r="W68" s="166"/>
      <c r="X68" s="166"/>
      <c r="Y68" s="166"/>
      <c r="Z68" s="166"/>
      <c r="AA68" s="145"/>
      <c r="AB68" s="145"/>
      <c r="AC68" s="145"/>
      <c r="AD68" s="145"/>
      <c r="AE68" s="145"/>
      <c r="AF68" s="145"/>
      <c r="AG68" s="145"/>
      <c r="AH68" s="145"/>
      <c r="AI68" s="145"/>
      <c r="AJ68" s="145"/>
      <c r="AK68" s="145"/>
      <c r="AL68" s="145"/>
      <c r="AM68" s="145"/>
      <c r="AN68" s="145"/>
      <c r="AO68" s="145"/>
      <c r="AP68" s="145"/>
      <c r="AQ68" s="145"/>
      <c r="AR68" s="145"/>
    </row>
    <row r="69" spans="2:44" x14ac:dyDescent="0.25">
      <c r="B69" s="275"/>
      <c r="C69" s="275"/>
      <c r="D69" s="275"/>
      <c r="E69" s="275"/>
      <c r="F69" s="275"/>
      <c r="G69" s="275"/>
      <c r="H69" s="280"/>
      <c r="I69" s="280"/>
      <c r="J69" s="166"/>
      <c r="K69" s="190"/>
      <c r="L69" s="166"/>
      <c r="M69" s="166"/>
      <c r="N69" s="166"/>
      <c r="O69" s="166"/>
      <c r="P69" s="166"/>
      <c r="Q69" s="166"/>
      <c r="R69" s="166"/>
      <c r="S69" s="166"/>
      <c r="T69" s="166"/>
      <c r="U69" s="166"/>
      <c r="V69" s="166"/>
      <c r="W69" s="166"/>
      <c r="X69" s="166"/>
      <c r="Y69" s="166"/>
      <c r="Z69" s="166"/>
      <c r="AA69" s="145"/>
      <c r="AB69" s="145"/>
      <c r="AC69" s="145"/>
      <c r="AD69" s="145"/>
      <c r="AE69" s="145"/>
      <c r="AF69" s="145"/>
      <c r="AG69" s="145"/>
      <c r="AH69" s="145"/>
      <c r="AI69" s="145"/>
      <c r="AJ69" s="145"/>
      <c r="AK69" s="145"/>
      <c r="AL69" s="145"/>
      <c r="AM69" s="145"/>
      <c r="AN69" s="145"/>
      <c r="AO69" s="145"/>
      <c r="AP69" s="145"/>
      <c r="AQ69" s="145"/>
      <c r="AR69" s="145"/>
    </row>
    <row r="70" spans="2:44" x14ac:dyDescent="0.25">
      <c r="B70" s="275"/>
      <c r="C70" s="275"/>
      <c r="D70" s="275"/>
      <c r="E70" s="275"/>
      <c r="F70" s="275"/>
      <c r="G70" s="275"/>
      <c r="H70" s="280"/>
      <c r="I70" s="280"/>
      <c r="J70" s="166"/>
      <c r="K70" s="190"/>
      <c r="L70" s="166"/>
      <c r="M70" s="166"/>
      <c r="N70" s="166"/>
      <c r="O70" s="166"/>
      <c r="P70" s="166"/>
      <c r="Q70" s="166"/>
      <c r="R70" s="166"/>
      <c r="S70" s="166"/>
      <c r="T70" s="166"/>
      <c r="U70" s="166"/>
      <c r="V70" s="166"/>
      <c r="W70" s="166"/>
      <c r="X70" s="166"/>
      <c r="Y70" s="166"/>
      <c r="Z70" s="166"/>
      <c r="AA70" s="145"/>
      <c r="AB70" s="145"/>
      <c r="AC70" s="145"/>
      <c r="AD70" s="145"/>
      <c r="AE70" s="145"/>
      <c r="AF70" s="145"/>
      <c r="AG70" s="145"/>
      <c r="AH70" s="145"/>
      <c r="AI70" s="145"/>
      <c r="AJ70" s="145"/>
      <c r="AK70" s="145"/>
      <c r="AL70" s="145"/>
      <c r="AM70" s="145"/>
      <c r="AN70" s="145"/>
      <c r="AO70" s="145"/>
      <c r="AP70" s="145"/>
      <c r="AQ70" s="145"/>
      <c r="AR70" s="145"/>
    </row>
    <row r="71" spans="2:44" x14ac:dyDescent="0.25">
      <c r="B71" s="275"/>
      <c r="C71" s="275"/>
      <c r="D71" s="275"/>
      <c r="E71" s="275"/>
      <c r="F71" s="275"/>
      <c r="G71" s="275"/>
      <c r="H71" s="280"/>
      <c r="I71" s="280"/>
      <c r="J71" s="166"/>
      <c r="K71" s="190"/>
      <c r="L71" s="166"/>
      <c r="M71" s="166"/>
      <c r="N71" s="166"/>
      <c r="O71" s="166"/>
      <c r="P71" s="166"/>
      <c r="Q71" s="166"/>
      <c r="R71" s="166"/>
      <c r="S71" s="166"/>
      <c r="T71" s="166"/>
      <c r="U71" s="166"/>
      <c r="V71" s="166"/>
      <c r="W71" s="166"/>
      <c r="X71" s="166"/>
      <c r="Y71" s="166"/>
      <c r="Z71" s="166"/>
      <c r="AA71" s="145"/>
      <c r="AB71" s="145"/>
      <c r="AC71" s="145"/>
      <c r="AD71" s="145"/>
      <c r="AE71" s="145"/>
      <c r="AF71" s="145"/>
      <c r="AG71" s="145"/>
      <c r="AH71" s="145"/>
      <c r="AI71" s="145"/>
      <c r="AJ71" s="145"/>
      <c r="AK71" s="145"/>
      <c r="AL71" s="145"/>
      <c r="AM71" s="145"/>
      <c r="AN71" s="145"/>
      <c r="AO71" s="145"/>
      <c r="AP71" s="145"/>
      <c r="AQ71" s="145"/>
      <c r="AR71" s="145"/>
    </row>
    <row r="72" spans="2:44" x14ac:dyDescent="0.25">
      <c r="B72" s="275"/>
      <c r="C72" s="275"/>
      <c r="D72" s="275"/>
      <c r="E72" s="275"/>
      <c r="F72" s="275"/>
      <c r="G72" s="275"/>
      <c r="H72" s="280"/>
      <c r="I72" s="280"/>
      <c r="J72" s="166"/>
      <c r="K72" s="190"/>
      <c r="L72" s="166"/>
      <c r="M72" s="166"/>
      <c r="N72" s="166"/>
      <c r="O72" s="166"/>
      <c r="P72" s="166"/>
      <c r="Q72" s="166"/>
      <c r="R72" s="166"/>
      <c r="S72" s="166"/>
      <c r="T72" s="166"/>
      <c r="U72" s="166"/>
      <c r="V72" s="166"/>
      <c r="W72" s="166"/>
      <c r="X72" s="166"/>
      <c r="Y72" s="166"/>
      <c r="Z72" s="166"/>
      <c r="AA72" s="145"/>
      <c r="AB72" s="145"/>
      <c r="AC72" s="145"/>
      <c r="AD72" s="145"/>
      <c r="AE72" s="145"/>
      <c r="AF72" s="145"/>
      <c r="AG72" s="145"/>
      <c r="AH72" s="145"/>
      <c r="AI72" s="145"/>
      <c r="AJ72" s="145"/>
      <c r="AK72" s="145"/>
      <c r="AL72" s="145"/>
      <c r="AM72" s="145"/>
      <c r="AN72" s="145"/>
      <c r="AO72" s="145"/>
      <c r="AP72" s="145"/>
      <c r="AQ72" s="145"/>
      <c r="AR72" s="145"/>
    </row>
    <row r="73" spans="2:44" x14ac:dyDescent="0.25">
      <c r="B73" s="275"/>
      <c r="C73" s="275"/>
      <c r="D73" s="275"/>
      <c r="E73" s="275"/>
      <c r="F73" s="275"/>
      <c r="G73" s="275"/>
      <c r="H73" s="280"/>
      <c r="I73" s="280"/>
      <c r="J73" s="166"/>
      <c r="K73" s="190"/>
      <c r="L73" s="166"/>
      <c r="M73" s="166"/>
      <c r="N73" s="166"/>
      <c r="O73" s="166"/>
      <c r="P73" s="166"/>
      <c r="Q73" s="166"/>
      <c r="R73" s="166"/>
      <c r="S73" s="166"/>
      <c r="T73" s="166"/>
      <c r="U73" s="166"/>
      <c r="V73" s="166"/>
      <c r="W73" s="166"/>
      <c r="X73" s="166"/>
      <c r="Y73" s="166"/>
      <c r="Z73" s="166"/>
      <c r="AA73" s="145"/>
      <c r="AB73" s="145"/>
      <c r="AC73" s="145"/>
      <c r="AD73" s="145"/>
      <c r="AE73" s="145"/>
      <c r="AF73" s="145"/>
      <c r="AG73" s="145"/>
      <c r="AH73" s="145"/>
      <c r="AI73" s="145"/>
      <c r="AJ73" s="145"/>
      <c r="AK73" s="145"/>
      <c r="AL73" s="145"/>
      <c r="AM73" s="145"/>
      <c r="AN73" s="145"/>
      <c r="AO73" s="145"/>
      <c r="AP73" s="145"/>
      <c r="AQ73" s="145"/>
      <c r="AR73" s="145"/>
    </row>
    <row r="74" spans="2:44" x14ac:dyDescent="0.25">
      <c r="B74" s="275"/>
      <c r="C74" s="275"/>
      <c r="D74" s="275"/>
      <c r="E74" s="275"/>
      <c r="F74" s="275"/>
      <c r="G74" s="275"/>
      <c r="H74" s="280"/>
      <c r="I74" s="280"/>
      <c r="J74" s="166"/>
      <c r="K74" s="190"/>
      <c r="L74" s="166"/>
      <c r="M74" s="166"/>
      <c r="N74" s="166"/>
      <c r="O74" s="166"/>
      <c r="P74" s="166"/>
      <c r="Q74" s="166"/>
      <c r="R74" s="166"/>
      <c r="S74" s="166"/>
      <c r="T74" s="166"/>
      <c r="U74" s="166"/>
      <c r="V74" s="166"/>
      <c r="W74" s="166"/>
      <c r="X74" s="166"/>
      <c r="Y74" s="166"/>
      <c r="Z74" s="166"/>
      <c r="AA74" s="145"/>
      <c r="AB74" s="145"/>
      <c r="AC74" s="145"/>
      <c r="AD74" s="145"/>
      <c r="AE74" s="145"/>
      <c r="AF74" s="145"/>
      <c r="AG74" s="145"/>
      <c r="AH74" s="145"/>
      <c r="AI74" s="145"/>
      <c r="AJ74" s="145"/>
      <c r="AK74" s="145"/>
      <c r="AL74" s="145"/>
      <c r="AM74" s="145"/>
      <c r="AN74" s="145"/>
      <c r="AO74" s="145"/>
      <c r="AP74" s="145"/>
      <c r="AQ74" s="145"/>
      <c r="AR74" s="145"/>
    </row>
    <row r="75" spans="2:44" x14ac:dyDescent="0.25">
      <c r="B75" s="275"/>
      <c r="C75" s="275"/>
      <c r="D75" s="275"/>
      <c r="E75" s="275"/>
      <c r="F75" s="275"/>
      <c r="G75" s="275"/>
      <c r="H75" s="280"/>
      <c r="I75" s="280"/>
      <c r="J75" s="166"/>
      <c r="K75" s="145"/>
      <c r="L75" s="145"/>
      <c r="M75" s="145"/>
      <c r="N75" s="145"/>
      <c r="O75" s="145"/>
      <c r="P75" s="145"/>
      <c r="Q75" s="145"/>
      <c r="R75" s="145"/>
      <c r="S75" s="145"/>
      <c r="T75" s="145"/>
      <c r="U75" s="180"/>
      <c r="V75" s="145"/>
      <c r="W75" s="145"/>
      <c r="X75" s="145"/>
      <c r="Y75" s="166"/>
      <c r="Z75" s="166"/>
      <c r="AA75" s="145"/>
      <c r="AB75" s="145"/>
      <c r="AC75" s="145"/>
      <c r="AD75" s="145"/>
      <c r="AE75" s="145"/>
      <c r="AF75" s="145"/>
      <c r="AG75" s="145"/>
      <c r="AH75" s="145"/>
      <c r="AI75" s="145"/>
      <c r="AJ75" s="145"/>
      <c r="AK75" s="145"/>
      <c r="AL75" s="145"/>
      <c r="AM75" s="145"/>
      <c r="AN75" s="145"/>
      <c r="AO75" s="145"/>
      <c r="AP75" s="145"/>
      <c r="AQ75" s="145"/>
      <c r="AR75" s="145"/>
    </row>
    <row r="76" spans="2:44" x14ac:dyDescent="0.25">
      <c r="B76" s="275"/>
      <c r="C76" s="275"/>
      <c r="D76" s="275"/>
      <c r="E76" s="275"/>
      <c r="F76" s="275"/>
      <c r="G76" s="275"/>
      <c r="H76" s="280"/>
      <c r="I76" s="280"/>
      <c r="J76" s="166"/>
      <c r="K76" s="145"/>
      <c r="L76" s="145"/>
      <c r="M76" s="145"/>
      <c r="N76" s="145"/>
      <c r="O76" s="145"/>
      <c r="P76" s="145"/>
      <c r="Q76" s="145"/>
      <c r="R76" s="145"/>
      <c r="S76" s="145"/>
      <c r="T76" s="145"/>
      <c r="U76" s="180"/>
      <c r="V76" s="145"/>
      <c r="W76" s="145"/>
      <c r="X76" s="145"/>
      <c r="Y76" s="166"/>
      <c r="Z76" s="166"/>
      <c r="AA76" s="145"/>
      <c r="AB76" s="145"/>
      <c r="AC76" s="145"/>
      <c r="AD76" s="145"/>
      <c r="AE76" s="145"/>
      <c r="AF76" s="145"/>
      <c r="AG76" s="145"/>
      <c r="AH76" s="145"/>
      <c r="AI76" s="145"/>
      <c r="AJ76" s="145"/>
      <c r="AK76" s="145"/>
      <c r="AL76" s="145"/>
      <c r="AM76" s="145"/>
      <c r="AN76" s="145"/>
      <c r="AO76" s="145"/>
      <c r="AP76" s="145"/>
      <c r="AQ76" s="145"/>
      <c r="AR76" s="145"/>
    </row>
    <row r="77" spans="2:44" x14ac:dyDescent="0.25">
      <c r="B77" s="275"/>
      <c r="C77" s="275"/>
      <c r="D77" s="275"/>
      <c r="E77" s="275"/>
      <c r="F77" s="275"/>
      <c r="G77" s="275"/>
      <c r="H77" s="280"/>
      <c r="I77" s="280"/>
      <c r="J77" s="166"/>
      <c r="K77" s="145"/>
      <c r="L77" s="145"/>
      <c r="M77" s="145"/>
      <c r="N77" s="145"/>
      <c r="O77" s="145"/>
      <c r="P77" s="145"/>
      <c r="Q77" s="145"/>
      <c r="R77" s="145"/>
      <c r="S77" s="145"/>
      <c r="T77" s="145"/>
      <c r="U77" s="180"/>
      <c r="V77" s="145"/>
      <c r="W77" s="145"/>
      <c r="X77" s="145"/>
      <c r="Y77" s="166"/>
      <c r="Z77" s="166"/>
      <c r="AA77" s="145"/>
      <c r="AB77" s="145"/>
      <c r="AC77" s="145"/>
      <c r="AD77" s="145"/>
      <c r="AE77" s="145"/>
      <c r="AF77" s="145"/>
      <c r="AG77" s="145"/>
      <c r="AH77" s="145"/>
      <c r="AI77" s="145"/>
      <c r="AJ77" s="145"/>
      <c r="AK77" s="145"/>
      <c r="AL77" s="145"/>
      <c r="AM77" s="145"/>
      <c r="AN77" s="145"/>
      <c r="AO77" s="145"/>
      <c r="AP77" s="145"/>
      <c r="AQ77" s="145"/>
      <c r="AR77" s="145"/>
    </row>
    <row r="78" spans="2:44" x14ac:dyDescent="0.25">
      <c r="B78" s="275"/>
      <c r="C78" s="275"/>
      <c r="D78" s="275"/>
      <c r="E78" s="275"/>
      <c r="F78" s="275"/>
      <c r="G78" s="275"/>
      <c r="H78" s="280"/>
      <c r="I78" s="280"/>
      <c r="J78" s="166"/>
      <c r="K78" s="145"/>
      <c r="L78" s="145"/>
      <c r="M78" s="145"/>
      <c r="N78" s="145"/>
      <c r="O78" s="145"/>
      <c r="P78" s="145"/>
      <c r="Q78" s="145"/>
      <c r="R78" s="145"/>
      <c r="S78" s="145"/>
      <c r="T78" s="145"/>
      <c r="U78" s="180"/>
      <c r="V78" s="145"/>
      <c r="W78" s="145"/>
      <c r="X78" s="145"/>
      <c r="Y78" s="166"/>
      <c r="Z78" s="166"/>
      <c r="AA78" s="145"/>
      <c r="AB78" s="145"/>
      <c r="AC78" s="145"/>
      <c r="AD78" s="145"/>
      <c r="AE78" s="145"/>
      <c r="AF78" s="145"/>
      <c r="AG78" s="145"/>
      <c r="AH78" s="145"/>
      <c r="AI78" s="145"/>
      <c r="AJ78" s="145"/>
      <c r="AK78" s="145"/>
      <c r="AL78" s="145"/>
      <c r="AM78" s="145"/>
      <c r="AN78" s="145"/>
      <c r="AO78" s="145"/>
      <c r="AP78" s="145"/>
      <c r="AQ78" s="145"/>
      <c r="AR78" s="145"/>
    </row>
    <row r="79" spans="2:44" x14ac:dyDescent="0.25">
      <c r="B79" s="275"/>
      <c r="C79" s="275"/>
      <c r="D79" s="275"/>
      <c r="E79" s="275"/>
      <c r="F79" s="275"/>
      <c r="G79" s="275"/>
      <c r="H79" s="276"/>
      <c r="I79" s="276"/>
      <c r="J79" s="153"/>
      <c r="K79" s="145"/>
      <c r="L79" s="145"/>
      <c r="M79" s="145"/>
      <c r="N79" s="145"/>
      <c r="O79" s="145"/>
      <c r="P79" s="145"/>
      <c r="Q79" s="145"/>
      <c r="R79" s="145"/>
      <c r="S79" s="145"/>
      <c r="T79" s="145"/>
      <c r="U79" s="180"/>
      <c r="V79" s="145"/>
      <c r="W79" s="145"/>
      <c r="X79" s="145"/>
      <c r="Y79" s="166"/>
      <c r="Z79" s="166"/>
      <c r="AA79" s="145"/>
      <c r="AB79" s="145"/>
      <c r="AC79" s="145"/>
      <c r="AD79" s="145"/>
      <c r="AE79" s="145"/>
      <c r="AF79" s="145"/>
      <c r="AG79" s="145"/>
      <c r="AH79" s="145"/>
      <c r="AI79" s="145"/>
      <c r="AJ79" s="145"/>
      <c r="AK79" s="145"/>
      <c r="AL79" s="145"/>
      <c r="AM79" s="145"/>
      <c r="AN79" s="145"/>
      <c r="AO79" s="145"/>
      <c r="AP79" s="145"/>
      <c r="AQ79" s="145"/>
      <c r="AR79" s="145"/>
    </row>
    <row r="80" spans="2:44" x14ac:dyDescent="0.25">
      <c r="B80" s="275"/>
      <c r="C80" s="275"/>
      <c r="D80" s="275"/>
      <c r="E80" s="275"/>
      <c r="F80" s="275"/>
      <c r="G80" s="275"/>
      <c r="H80" s="276"/>
      <c r="I80" s="276"/>
      <c r="J80" s="153"/>
      <c r="K80" s="145"/>
      <c r="L80" s="145"/>
      <c r="M80" s="145"/>
      <c r="N80" s="145"/>
      <c r="O80" s="145"/>
      <c r="P80" s="145"/>
      <c r="Q80" s="145"/>
      <c r="R80" s="145"/>
      <c r="S80" s="145"/>
      <c r="T80" s="145"/>
      <c r="U80" s="180"/>
      <c r="V80" s="145"/>
      <c r="W80" s="145"/>
      <c r="X80" s="145"/>
      <c r="Y80" s="166"/>
      <c r="Z80" s="166"/>
      <c r="AA80" s="145"/>
      <c r="AB80" s="145"/>
      <c r="AC80" s="145"/>
      <c r="AD80" s="145"/>
      <c r="AE80" s="145"/>
      <c r="AF80" s="145"/>
      <c r="AG80" s="145"/>
      <c r="AH80" s="145"/>
      <c r="AI80" s="145"/>
      <c r="AJ80" s="145"/>
      <c r="AK80" s="145"/>
      <c r="AL80" s="145"/>
      <c r="AM80" s="145"/>
      <c r="AN80" s="145"/>
      <c r="AO80" s="145"/>
      <c r="AP80" s="145"/>
      <c r="AQ80" s="145"/>
      <c r="AR80" s="145"/>
    </row>
    <row r="81" spans="2:44" x14ac:dyDescent="0.25">
      <c r="B81" s="275"/>
      <c r="C81" s="275"/>
      <c r="D81" s="275"/>
      <c r="E81" s="275"/>
      <c r="F81" s="275"/>
      <c r="G81" s="275"/>
      <c r="H81" s="276"/>
      <c r="I81" s="276"/>
      <c r="J81" s="153"/>
      <c r="K81" s="153"/>
      <c r="L81" s="145"/>
      <c r="M81" s="145"/>
      <c r="N81" s="145"/>
      <c r="O81" s="145"/>
      <c r="P81" s="145"/>
      <c r="Q81" s="145"/>
      <c r="R81" s="145"/>
      <c r="S81" s="145"/>
      <c r="T81" s="145"/>
      <c r="U81" s="145"/>
      <c r="V81" s="145"/>
      <c r="W81" s="145"/>
      <c r="X81" s="145"/>
      <c r="Y81" s="166"/>
      <c r="Z81" s="166"/>
      <c r="AA81" s="145"/>
      <c r="AB81" s="145"/>
      <c r="AC81" s="145"/>
      <c r="AD81" s="145"/>
      <c r="AE81" s="145"/>
      <c r="AF81" s="145"/>
      <c r="AG81" s="145"/>
      <c r="AH81" s="145"/>
      <c r="AI81" s="145"/>
      <c r="AJ81" s="145"/>
      <c r="AK81" s="145"/>
      <c r="AL81" s="145"/>
      <c r="AM81" s="145"/>
      <c r="AN81" s="145"/>
      <c r="AO81" s="145"/>
      <c r="AP81" s="145"/>
      <c r="AQ81" s="145"/>
      <c r="AR81" s="145"/>
    </row>
    <row r="82" spans="2:44" x14ac:dyDescent="0.25">
      <c r="B82" s="275"/>
      <c r="C82" s="275"/>
      <c r="D82" s="275"/>
      <c r="E82" s="275"/>
      <c r="F82" s="275"/>
      <c r="G82" s="275"/>
      <c r="H82" s="276"/>
      <c r="I82" s="276"/>
      <c r="J82" s="153"/>
      <c r="K82" s="153"/>
      <c r="L82" s="145"/>
      <c r="M82" s="145"/>
      <c r="N82" s="145"/>
      <c r="O82" s="145"/>
      <c r="P82" s="145"/>
      <c r="Q82" s="145"/>
      <c r="R82" s="145"/>
      <c r="S82" s="145"/>
      <c r="T82" s="145"/>
      <c r="U82" s="145"/>
      <c r="V82" s="145"/>
      <c r="W82" s="145"/>
      <c r="X82" s="145"/>
      <c r="Y82" s="166"/>
      <c r="Z82" s="166"/>
      <c r="AA82" s="145"/>
      <c r="AB82" s="145"/>
      <c r="AC82" s="145"/>
      <c r="AD82" s="145"/>
      <c r="AE82" s="145"/>
      <c r="AF82" s="145"/>
      <c r="AG82" s="145"/>
      <c r="AH82" s="145"/>
      <c r="AI82" s="145"/>
      <c r="AJ82" s="145"/>
      <c r="AK82" s="145"/>
      <c r="AL82" s="145"/>
      <c r="AM82" s="145"/>
      <c r="AN82" s="145"/>
      <c r="AO82" s="145"/>
      <c r="AP82" s="145"/>
      <c r="AQ82" s="145"/>
      <c r="AR82" s="145"/>
    </row>
    <row r="83" spans="2:44" x14ac:dyDescent="0.25">
      <c r="B83" s="275"/>
      <c r="C83" s="275"/>
      <c r="D83" s="275"/>
      <c r="E83" s="275"/>
      <c r="F83" s="275"/>
      <c r="G83" s="275"/>
      <c r="H83" s="276"/>
      <c r="I83" s="276"/>
      <c r="J83" s="153"/>
      <c r="K83" s="153"/>
      <c r="L83" s="166"/>
      <c r="M83" s="166"/>
      <c r="N83" s="166"/>
      <c r="O83" s="166"/>
      <c r="P83" s="166"/>
      <c r="Q83" s="166"/>
      <c r="R83" s="166"/>
      <c r="S83" s="166"/>
      <c r="T83" s="166"/>
      <c r="U83" s="166"/>
      <c r="V83" s="166"/>
      <c r="W83" s="166"/>
      <c r="X83" s="166"/>
      <c r="Y83" s="166"/>
      <c r="Z83" s="166"/>
      <c r="AA83" s="145"/>
      <c r="AB83" s="145"/>
      <c r="AC83" s="145"/>
      <c r="AD83" s="145"/>
      <c r="AE83" s="145"/>
      <c r="AF83" s="145"/>
      <c r="AG83" s="145"/>
      <c r="AH83" s="145"/>
      <c r="AI83" s="145"/>
      <c r="AJ83" s="145"/>
      <c r="AK83" s="145"/>
      <c r="AL83" s="145"/>
      <c r="AM83" s="145"/>
      <c r="AN83" s="145"/>
      <c r="AO83" s="145"/>
      <c r="AP83" s="145"/>
      <c r="AQ83" s="145"/>
      <c r="AR83" s="145"/>
    </row>
    <row r="84" spans="2:44" x14ac:dyDescent="0.25">
      <c r="B84" s="275"/>
      <c r="C84" s="275"/>
      <c r="D84" s="275"/>
      <c r="E84" s="275"/>
      <c r="F84" s="275"/>
      <c r="G84" s="275"/>
      <c r="H84" s="276"/>
      <c r="I84" s="276"/>
      <c r="J84" s="153"/>
      <c r="K84" s="153"/>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row>
    <row r="85" spans="2:44" x14ac:dyDescent="0.25">
      <c r="B85" s="275"/>
      <c r="C85" s="275"/>
      <c r="D85" s="275"/>
      <c r="E85" s="275"/>
      <c r="F85" s="275"/>
      <c r="G85" s="275"/>
      <c r="H85" s="276"/>
      <c r="I85" s="276"/>
      <c r="J85" s="153"/>
      <c r="K85" s="153"/>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row>
    <row r="86" spans="2:44" x14ac:dyDescent="0.25">
      <c r="B86" s="275"/>
      <c r="C86" s="275"/>
      <c r="D86" s="275"/>
      <c r="E86" s="275"/>
      <c r="F86" s="275"/>
      <c r="G86" s="275"/>
      <c r="H86" s="276"/>
      <c r="I86" s="276"/>
      <c r="J86" s="153"/>
      <c r="K86" s="153"/>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row>
    <row r="87" spans="2:44" x14ac:dyDescent="0.25">
      <c r="B87" s="275"/>
      <c r="C87" s="275"/>
      <c r="D87" s="275"/>
      <c r="E87" s="275"/>
      <c r="F87" s="275"/>
      <c r="G87" s="275"/>
      <c r="H87" s="292"/>
      <c r="I87" s="292"/>
      <c r="J87" s="190"/>
      <c r="K87" s="153"/>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row>
    <row r="88" spans="2:44" x14ac:dyDescent="0.25">
      <c r="B88" s="275"/>
      <c r="C88" s="275"/>
      <c r="D88" s="275"/>
      <c r="E88" s="275"/>
      <c r="F88" s="275"/>
      <c r="G88" s="275"/>
      <c r="H88" s="275"/>
      <c r="I88" s="275"/>
      <c r="J88" s="145"/>
      <c r="K88" s="153"/>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row>
    <row r="89" spans="2:44" x14ac:dyDescent="0.25">
      <c r="B89" s="275"/>
      <c r="C89" s="275"/>
      <c r="D89" s="275"/>
      <c r="E89" s="275"/>
      <c r="F89" s="275"/>
      <c r="G89" s="275"/>
      <c r="H89" s="275"/>
      <c r="I89" s="275"/>
      <c r="J89" s="145"/>
      <c r="K89" s="153"/>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row>
    <row r="90" spans="2:44" x14ac:dyDescent="0.25">
      <c r="B90" s="275"/>
      <c r="C90" s="275"/>
      <c r="D90" s="275"/>
      <c r="E90" s="275"/>
      <c r="F90" s="275"/>
      <c r="G90" s="275"/>
      <c r="H90" s="275"/>
      <c r="I90" s="275"/>
      <c r="J90" s="145"/>
      <c r="K90" s="153"/>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row>
    <row r="91" spans="2:44" x14ac:dyDescent="0.25">
      <c r="B91" s="275"/>
      <c r="C91" s="275"/>
      <c r="D91" s="275"/>
      <c r="E91" s="275"/>
      <c r="F91" s="275"/>
      <c r="G91" s="275"/>
      <c r="H91" s="275"/>
      <c r="I91" s="275"/>
      <c r="J91" s="145"/>
      <c r="K91" s="153"/>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row>
    <row r="92" spans="2:44" x14ac:dyDescent="0.25">
      <c r="B92" s="275"/>
      <c r="C92" s="275"/>
      <c r="D92" s="275"/>
      <c r="E92" s="275"/>
      <c r="F92" s="275"/>
      <c r="G92" s="275"/>
      <c r="H92" s="275"/>
      <c r="I92" s="275"/>
      <c r="J92" s="145"/>
      <c r="K92" s="153"/>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row>
    <row r="93" spans="2:44" x14ac:dyDescent="0.25">
      <c r="B93" s="275"/>
      <c r="C93" s="275"/>
      <c r="D93" s="275"/>
      <c r="E93" s="275"/>
      <c r="F93" s="275"/>
      <c r="G93" s="275"/>
      <c r="H93" s="275"/>
      <c r="I93" s="275"/>
      <c r="J93" s="145"/>
      <c r="K93" s="153"/>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row>
    <row r="94" spans="2:44" x14ac:dyDescent="0.25">
      <c r="B94" s="275"/>
      <c r="C94" s="275"/>
      <c r="D94" s="275"/>
      <c r="E94" s="275"/>
      <c r="F94" s="275"/>
      <c r="G94" s="275"/>
      <c r="H94" s="275"/>
      <c r="I94" s="275"/>
      <c r="J94" s="145"/>
      <c r="K94" s="153"/>
      <c r="L94" s="153"/>
      <c r="M94" s="153"/>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row>
    <row r="95" spans="2:44" x14ac:dyDescent="0.25">
      <c r="B95" s="275"/>
      <c r="C95" s="275"/>
      <c r="D95" s="275"/>
      <c r="E95" s="275"/>
      <c r="F95" s="275"/>
      <c r="G95" s="275"/>
      <c r="H95" s="275"/>
      <c r="I95" s="275"/>
      <c r="J95" s="145"/>
      <c r="K95" s="153"/>
      <c r="L95" s="153"/>
      <c r="M95" s="153"/>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row>
    <row r="96" spans="2:44" x14ac:dyDescent="0.25">
      <c r="B96" s="275"/>
      <c r="C96" s="275"/>
      <c r="D96" s="275"/>
      <c r="E96" s="275"/>
      <c r="F96" s="275"/>
      <c r="G96" s="275"/>
      <c r="H96" s="275"/>
      <c r="I96" s="275"/>
      <c r="J96" s="145"/>
      <c r="K96" s="153"/>
      <c r="L96" s="153"/>
      <c r="M96" s="153"/>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row>
    <row r="97" spans="2:44" x14ac:dyDescent="0.25">
      <c r="B97" s="275"/>
      <c r="C97" s="275"/>
      <c r="D97" s="275"/>
      <c r="E97" s="275"/>
      <c r="F97" s="275"/>
      <c r="G97" s="275"/>
      <c r="H97" s="275"/>
      <c r="I97" s="275"/>
      <c r="J97" s="145"/>
      <c r="K97" s="153"/>
      <c r="L97" s="153"/>
      <c r="M97" s="153"/>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row>
    <row r="98" spans="2:44" x14ac:dyDescent="0.25">
      <c r="B98" s="275"/>
      <c r="C98" s="275"/>
      <c r="D98" s="275"/>
      <c r="E98" s="275"/>
      <c r="F98" s="275"/>
      <c r="G98" s="275"/>
      <c r="H98" s="275"/>
      <c r="I98" s="275"/>
      <c r="J98" s="145"/>
      <c r="K98" s="153"/>
      <c r="L98" s="153"/>
      <c r="M98" s="153"/>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row>
    <row r="99" spans="2:44" x14ac:dyDescent="0.25">
      <c r="B99" s="275"/>
      <c r="C99" s="275"/>
      <c r="D99" s="275"/>
      <c r="E99" s="275"/>
      <c r="F99" s="275"/>
      <c r="G99" s="275"/>
      <c r="H99" s="275"/>
      <c r="I99" s="275"/>
      <c r="J99" s="145"/>
      <c r="K99" s="153"/>
      <c r="L99" s="153"/>
      <c r="M99" s="153"/>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row>
    <row r="100" spans="2:44" x14ac:dyDescent="0.25">
      <c r="B100" s="275"/>
      <c r="C100" s="275"/>
      <c r="D100" s="275"/>
      <c r="E100" s="275"/>
      <c r="F100" s="275"/>
      <c r="G100" s="275"/>
      <c r="H100" s="275"/>
      <c r="I100" s="275"/>
      <c r="J100" s="145"/>
      <c r="K100" s="153"/>
      <c r="L100" s="153"/>
      <c r="M100" s="153"/>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row>
  </sheetData>
  <mergeCells count="6">
    <mergeCell ref="C3:G3"/>
    <mergeCell ref="C4:G4"/>
    <mergeCell ref="B10:H10"/>
    <mergeCell ref="B2:H2"/>
    <mergeCell ref="E5:E8"/>
    <mergeCell ref="G5:H8"/>
  </mergeCells>
  <hyperlinks>
    <hyperlink ref="F6" r:id="rId1" xr:uid="{74997F52-52F0-4655-8DEE-B459F61C5B68}"/>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Summary">
    <tabColor rgb="FFFBC65B"/>
  </sheetPr>
  <dimension ref="A1:AI114"/>
  <sheetViews>
    <sheetView tabSelected="1" workbookViewId="0">
      <selection activeCell="M15" sqref="M15"/>
    </sheetView>
  </sheetViews>
  <sheetFormatPr defaultColWidth="27.28515625" defaultRowHeight="15" x14ac:dyDescent="0.25"/>
  <cols>
    <col min="1" max="1" width="4.28515625" style="1" customWidth="1"/>
    <col min="2" max="2" width="27.85546875" style="1" bestFit="1" customWidth="1"/>
    <col min="3" max="3" width="31.42578125" style="1" bestFit="1" customWidth="1"/>
    <col min="4" max="4" width="7.7109375" style="26" bestFit="1" customWidth="1"/>
    <col min="5" max="5" width="12.5703125" style="1" bestFit="1" customWidth="1"/>
    <col min="6" max="6" width="7.7109375" style="1" bestFit="1" customWidth="1"/>
    <col min="7" max="7" width="20.7109375" style="1" bestFit="1" customWidth="1"/>
    <col min="8" max="8" width="16.5703125" style="1" bestFit="1" customWidth="1"/>
    <col min="9" max="11" width="12.5703125" style="1" customWidth="1"/>
    <col min="12" max="12" width="9.42578125" style="1" customWidth="1"/>
    <col min="13" max="16384" width="27.28515625" style="1"/>
  </cols>
  <sheetData>
    <row r="1" spans="2:12" ht="30" customHeight="1" x14ac:dyDescent="0.25">
      <c r="B1" s="26"/>
      <c r="D1" s="1"/>
    </row>
    <row r="2" spans="2:12" ht="30" customHeight="1" x14ac:dyDescent="0.25"/>
    <row r="3" spans="2:12" ht="10.5" customHeight="1" x14ac:dyDescent="0.25"/>
    <row r="4" spans="2:12" s="26" customFormat="1" x14ac:dyDescent="0.25">
      <c r="C4" s="340" t="s">
        <v>19</v>
      </c>
      <c r="D4" s="340"/>
      <c r="E4" s="340"/>
      <c r="F4" s="340"/>
      <c r="G4" s="340"/>
      <c r="H4" s="340"/>
      <c r="I4" s="340"/>
      <c r="J4" s="340"/>
      <c r="K4" s="340"/>
    </row>
    <row r="5" spans="2:12" s="26" customFormat="1" x14ac:dyDescent="0.25">
      <c r="C5" s="340"/>
      <c r="D5" s="340"/>
      <c r="E5" s="340"/>
      <c r="F5" s="340"/>
      <c r="G5" s="340"/>
      <c r="H5" s="340"/>
      <c r="I5" s="340"/>
      <c r="J5" s="340"/>
      <c r="K5" s="340"/>
    </row>
    <row r="6" spans="2:12" s="26" customFormat="1" ht="18.75" x14ac:dyDescent="0.25">
      <c r="B6" s="343"/>
      <c r="C6" s="343"/>
      <c r="D6" s="343"/>
      <c r="E6" s="343"/>
      <c r="F6" s="343"/>
      <c r="G6" s="343"/>
      <c r="H6" s="343"/>
      <c r="I6" s="343"/>
      <c r="J6" s="343"/>
    </row>
    <row r="7" spans="2:12" s="26" customFormat="1" ht="18.75" x14ac:dyDescent="0.25">
      <c r="B7" s="334" t="s">
        <v>20</v>
      </c>
      <c r="C7" s="334"/>
      <c r="D7" s="75"/>
      <c r="E7" s="75"/>
      <c r="F7" s="75"/>
      <c r="H7" s="345" t="s">
        <v>169</v>
      </c>
      <c r="I7" s="345"/>
      <c r="J7" s="345"/>
      <c r="K7" s="345"/>
    </row>
    <row r="8" spans="2:12" s="26" customFormat="1" ht="18.75" x14ac:dyDescent="0.25">
      <c r="B8" s="213" t="s">
        <v>21</v>
      </c>
      <c r="C8" s="214">
        <f>SiteSpecificInputs!C5</f>
        <v>0</v>
      </c>
      <c r="D8" s="75"/>
      <c r="G8" s="121"/>
      <c r="H8" s="213" t="s">
        <v>22</v>
      </c>
      <c r="I8" s="339">
        <f>SUM(SiteSpecificInputs!N9:N32)*mmBtu2MJ*NG_heat_ratio</f>
        <v>0</v>
      </c>
      <c r="J8" s="339"/>
      <c r="K8" s="339"/>
    </row>
    <row r="9" spans="2:12" s="26" customFormat="1" ht="15.75" x14ac:dyDescent="0.25">
      <c r="B9" s="213" t="s">
        <v>23</v>
      </c>
      <c r="C9" s="216" t="str">
        <f>CONCATENATE(SiteSpecificInputs!C6," ",SiteSpecificInputs!C7)</f>
        <v xml:space="preserve"> </v>
      </c>
      <c r="D9" s="30"/>
      <c r="E9" s="129"/>
      <c r="F9" s="129"/>
      <c r="H9" s="217"/>
      <c r="I9" s="217" t="s">
        <v>158</v>
      </c>
      <c r="J9" s="338" t="s">
        <v>160</v>
      </c>
      <c r="K9" s="338"/>
    </row>
    <row r="10" spans="2:12" s="26" customFormat="1" ht="15.75" x14ac:dyDescent="0.25">
      <c r="B10" s="213" t="s">
        <v>24</v>
      </c>
      <c r="C10" s="216" t="str">
        <f>IF(SUM(SiteSpecificInputs!E9:E32)=0,"",CONCATENATE(TEXT(MIN(SiteSpecificInputs!E9:E32),"mm/yyyy")," — ",TEXT(MAX(SiteSpecificInputs!E9:E32),"mm/yyyy")))</f>
        <v/>
      </c>
      <c r="D10" s="94"/>
      <c r="E10" s="128"/>
      <c r="F10" s="127"/>
      <c r="H10" s="213" t="s">
        <v>25</v>
      </c>
      <c r="I10" s="215">
        <f>I8*(1-SiteSpecificInputs!C21*Background!E17)</f>
        <v>0</v>
      </c>
      <c r="J10" s="341">
        <f>I8*(1-SiteSpecificInputs!C23*Background!E17)*(1-IF(SiteSpecificInputs!C26="Boil-Off Recovery Equipped",Background!E20,Background!E21))</f>
        <v>0</v>
      </c>
      <c r="K10" s="342"/>
    </row>
    <row r="11" spans="2:12" s="26" customFormat="1" ht="18.75" x14ac:dyDescent="0.25">
      <c r="B11" s="135"/>
      <c r="C11" s="135"/>
      <c r="D11" s="135"/>
      <c r="E11" s="135"/>
      <c r="F11" s="135"/>
      <c r="G11" s="135"/>
      <c r="H11" s="135"/>
      <c r="I11" s="135"/>
      <c r="J11" s="135"/>
    </row>
    <row r="12" spans="2:12" s="26" customFormat="1" ht="18.75" x14ac:dyDescent="0.25">
      <c r="B12" s="334" t="s">
        <v>26</v>
      </c>
      <c r="C12" s="334"/>
      <c r="D12" s="334"/>
      <c r="E12" s="334"/>
      <c r="F12" s="334"/>
      <c r="G12" s="334"/>
      <c r="H12" s="334"/>
      <c r="I12" s="334"/>
      <c r="J12" s="334"/>
      <c r="K12" s="334"/>
    </row>
    <row r="13" spans="2:12" s="26" customFormat="1" ht="15.75" x14ac:dyDescent="0.25">
      <c r="B13" s="338" t="s">
        <v>27</v>
      </c>
      <c r="C13" s="338"/>
      <c r="D13" s="338"/>
      <c r="E13" s="338"/>
      <c r="F13" s="338" t="s">
        <v>28</v>
      </c>
      <c r="G13" s="338"/>
      <c r="H13" s="218" t="s">
        <v>29</v>
      </c>
      <c r="I13" s="338" t="s">
        <v>89</v>
      </c>
      <c r="J13" s="338"/>
      <c r="K13" s="338"/>
    </row>
    <row r="14" spans="2:12" s="26" customFormat="1" ht="15.75" x14ac:dyDescent="0.25">
      <c r="B14" s="217" t="s">
        <v>30</v>
      </c>
      <c r="C14" s="217" t="s">
        <v>31</v>
      </c>
      <c r="D14" s="219" t="s">
        <v>32</v>
      </c>
      <c r="E14" s="217" t="s">
        <v>33</v>
      </c>
      <c r="F14" s="219" t="s">
        <v>32</v>
      </c>
      <c r="G14" s="217" t="s">
        <v>33</v>
      </c>
      <c r="H14" s="218" t="s">
        <v>90</v>
      </c>
      <c r="I14" s="217" t="str">
        <f>I9</f>
        <v>CNG</v>
      </c>
      <c r="J14" s="217" t="s">
        <v>159</v>
      </c>
      <c r="K14" s="217" t="s">
        <v>161</v>
      </c>
    </row>
    <row r="15" spans="2:12" s="9" customFormat="1" x14ac:dyDescent="0.25">
      <c r="B15" s="344" t="s">
        <v>34</v>
      </c>
      <c r="C15" s="87">
        <f>SiteSpecificInputs!H7</f>
        <v>0</v>
      </c>
      <c r="D15" s="215">
        <f>SUM(SiteSpecificInputs!H9:H32)*NG_heat_ratio</f>
        <v>0</v>
      </c>
      <c r="E15" s="113" t="s">
        <v>87</v>
      </c>
      <c r="F15" s="220">
        <f>Background!E13</f>
        <v>72949.532731448708</v>
      </c>
      <c r="G15" s="92" t="s">
        <v>95</v>
      </c>
      <c r="H15" s="215">
        <f t="shared" ref="H15:H18" si="0">D15*F15</f>
        <v>0</v>
      </c>
      <c r="I15" s="221">
        <f>IF(I10&gt;0,H15/I10,)</f>
        <v>0</v>
      </c>
      <c r="J15" s="221">
        <f>IF(J10&gt;0,H15/J10,)</f>
        <v>0</v>
      </c>
      <c r="K15" s="221">
        <f>IF(J10&gt;0,H15/J10,)</f>
        <v>0</v>
      </c>
    </row>
    <row r="16" spans="2:12" s="9" customFormat="1" x14ac:dyDescent="0.25">
      <c r="B16" s="344"/>
      <c r="C16" s="87">
        <f>SiteSpecificInputs!I7</f>
        <v>0</v>
      </c>
      <c r="D16" s="215">
        <f>SUM(SiteSpecificInputs!I9:I32)+ SUMPRODUCT(SiteSpecificInputs!F9:F32,SiteSpecificInputs!G9:G32)*Background!E9*Background!E12</f>
        <v>0</v>
      </c>
      <c r="E16" s="113">
        <f>SiteSpecificInputs!I8</f>
        <v>0</v>
      </c>
      <c r="F16" s="215">
        <f>SiteSpecificInputs!C20</f>
        <v>0</v>
      </c>
      <c r="G16" s="92" t="s">
        <v>179</v>
      </c>
      <c r="H16" s="215">
        <f t="shared" si="0"/>
        <v>0</v>
      </c>
      <c r="I16" s="221">
        <f>IF(I10&gt;0,H16/I10,)</f>
        <v>0</v>
      </c>
      <c r="J16" s="221">
        <f>IF(J10&gt;0,H16/J10,)</f>
        <v>0</v>
      </c>
      <c r="K16" s="221">
        <f>IF(J10&gt;0,H16/J10,)</f>
        <v>0</v>
      </c>
      <c r="L16" s="114"/>
    </row>
    <row r="17" spans="1:26" s="26" customFormat="1" x14ac:dyDescent="0.25">
      <c r="B17" s="344"/>
      <c r="C17" s="88">
        <f>SiteSpecificInputs!J7</f>
        <v>0</v>
      </c>
      <c r="D17" s="215">
        <f>SUM(SiteSpecificInputs!J9:J32)</f>
        <v>0</v>
      </c>
      <c r="E17" s="113">
        <f>SiteSpecificInputs!J8</f>
        <v>0</v>
      </c>
      <c r="F17" s="220">
        <f>Background!E14</f>
        <v>7106.9160761206949</v>
      </c>
      <c r="G17" s="92" t="s">
        <v>96</v>
      </c>
      <c r="H17" s="215">
        <f t="shared" si="0"/>
        <v>0</v>
      </c>
      <c r="I17" s="221">
        <f>IF(I10&gt;0,H17/I10,)</f>
        <v>0</v>
      </c>
      <c r="J17" s="221">
        <f>IF(J10&gt;0,H17/J10,)</f>
        <v>0</v>
      </c>
      <c r="K17" s="221">
        <f>IF(J10&gt;0,H17/J10,)</f>
        <v>0</v>
      </c>
    </row>
    <row r="18" spans="1:26" s="26" customFormat="1" x14ac:dyDescent="0.25">
      <c r="B18" s="344"/>
      <c r="C18" s="87">
        <f>SiteSpecificInputs!K7</f>
        <v>0</v>
      </c>
      <c r="D18" s="215">
        <f>SUM(SiteSpecificInputs!K9:K32)</f>
        <v>0</v>
      </c>
      <c r="E18" s="113">
        <f>SiteSpecificInputs!K8</f>
        <v>0</v>
      </c>
      <c r="F18" s="220">
        <f>Background!E15</f>
        <v>12707.328455442075</v>
      </c>
      <c r="G18" s="92" t="s">
        <v>96</v>
      </c>
      <c r="H18" s="215">
        <f t="shared" si="0"/>
        <v>0</v>
      </c>
      <c r="I18" s="221">
        <f>IF(I10&gt;0,H18/I10,)</f>
        <v>0</v>
      </c>
      <c r="J18" s="221">
        <f>IF(J10&gt;0,H18/J10,)</f>
        <v>0</v>
      </c>
      <c r="K18" s="221">
        <f>IF(J10&gt;0,H18/J10,)</f>
        <v>0</v>
      </c>
    </row>
    <row r="19" spans="1:26" s="26" customFormat="1" ht="18" x14ac:dyDescent="0.25">
      <c r="B19" s="344"/>
      <c r="C19" s="87" t="s">
        <v>35</v>
      </c>
      <c r="D19" s="215">
        <f>I8*Background!E16/Background!E9*Background!E10</f>
        <v>0</v>
      </c>
      <c r="E19" s="113" t="s">
        <v>171</v>
      </c>
      <c r="F19" s="220">
        <v>25</v>
      </c>
      <c r="G19" s="113" t="s">
        <v>180</v>
      </c>
      <c r="H19" s="215">
        <f t="shared" ref="H19:H26" si="1">D19*F19</f>
        <v>0</v>
      </c>
      <c r="I19" s="221">
        <f>IF(I10&gt;0,H19/I10,)</f>
        <v>0</v>
      </c>
      <c r="J19" s="221">
        <f>IF(J10&gt;0,H19/J10,)</f>
        <v>0</v>
      </c>
      <c r="K19" s="221">
        <f>IF(J10&gt;0,H19/J10,)</f>
        <v>0</v>
      </c>
    </row>
    <row r="20" spans="1:26" s="26" customFormat="1" x14ac:dyDescent="0.25">
      <c r="B20" s="335" t="s">
        <v>36</v>
      </c>
      <c r="C20" s="87" t="s">
        <v>158</v>
      </c>
      <c r="D20" s="215">
        <f>I8*SiteSpecificInputs!C21</f>
        <v>0</v>
      </c>
      <c r="E20" s="113" t="s">
        <v>177</v>
      </c>
      <c r="F20" s="222">
        <f>Background!E18+Background!E17/Background!E9*Background!E10*25</f>
        <v>8.8097083018837709E-3</v>
      </c>
      <c r="G20" s="104" t="s">
        <v>178</v>
      </c>
      <c r="H20" s="215">
        <f t="shared" si="1"/>
        <v>0</v>
      </c>
      <c r="I20" s="221">
        <f>IF(I10&gt;0,H20/I10,)</f>
        <v>0</v>
      </c>
      <c r="J20" s="132"/>
      <c r="K20" s="132"/>
      <c r="M20" s="131"/>
    </row>
    <row r="21" spans="1:26" s="26" customFormat="1" x14ac:dyDescent="0.25">
      <c r="B21" s="337"/>
      <c r="C21" s="87" t="s">
        <v>183</v>
      </c>
      <c r="D21" s="215">
        <f>I8*SiteSpecificInputs!C23</f>
        <v>0</v>
      </c>
      <c r="E21" s="113" t="s">
        <v>177</v>
      </c>
      <c r="F21" s="222">
        <f>Background!E18+Background!E17/Background!E9*Background!E10*25</f>
        <v>8.8097083018837709E-3</v>
      </c>
      <c r="G21" s="104" t="s">
        <v>178</v>
      </c>
      <c r="H21" s="215">
        <f t="shared" si="1"/>
        <v>0</v>
      </c>
      <c r="I21" s="132"/>
      <c r="J21" s="221">
        <f>IF(J10&gt;0,H21/J10,)</f>
        <v>0</v>
      </c>
      <c r="K21" s="221">
        <f>IF(J10&gt;0,H21/J10,)</f>
        <v>0</v>
      </c>
    </row>
    <row r="22" spans="1:26" s="26" customFormat="1" x14ac:dyDescent="0.25">
      <c r="B22" s="335" t="s">
        <v>37</v>
      </c>
      <c r="C22" s="91" t="s">
        <v>38</v>
      </c>
      <c r="D22" s="215">
        <f>I8</f>
        <v>0</v>
      </c>
      <c r="E22" s="122" t="s">
        <v>170</v>
      </c>
      <c r="F22" s="221">
        <f>SiteSpecificInputs!C24/Background!E6</f>
        <v>0</v>
      </c>
      <c r="G22" s="113" t="s">
        <v>181</v>
      </c>
      <c r="H22" s="215">
        <f t="shared" si="1"/>
        <v>0</v>
      </c>
      <c r="I22" s="132"/>
      <c r="J22" s="221">
        <f>IF(J10&gt;0,H22/J10,)</f>
        <v>0</v>
      </c>
      <c r="K22" s="221">
        <f>IF(J10&gt;0,H22/J10,)</f>
        <v>0</v>
      </c>
    </row>
    <row r="23" spans="1:26" s="26" customFormat="1" x14ac:dyDescent="0.25">
      <c r="B23" s="336"/>
      <c r="C23" s="91" t="s">
        <v>39</v>
      </c>
      <c r="D23" s="215">
        <f>I8*SiteSpecificInputs!C25</f>
        <v>0</v>
      </c>
      <c r="E23" s="113" t="s">
        <v>177</v>
      </c>
      <c r="F23" s="223">
        <f>Background!E19</f>
        <v>4.5740127141700448E-3</v>
      </c>
      <c r="G23" s="104" t="s">
        <v>178</v>
      </c>
      <c r="H23" s="215">
        <f t="shared" si="1"/>
        <v>0</v>
      </c>
      <c r="I23" s="132"/>
      <c r="J23" s="221">
        <f>IF(J10&gt;0,H23/J10,)</f>
        <v>0</v>
      </c>
      <c r="K23" s="221">
        <f>IF(J10&gt;0,H23/J10,)</f>
        <v>0</v>
      </c>
    </row>
    <row r="24" spans="1:26" s="26" customFormat="1" x14ac:dyDescent="0.25">
      <c r="B24" s="337"/>
      <c r="C24" s="91" t="s">
        <v>40</v>
      </c>
      <c r="D24" s="215">
        <f>I8</f>
        <v>0</v>
      </c>
      <c r="E24" s="122" t="s">
        <v>170</v>
      </c>
      <c r="F24" s="224" cm="1">
        <f t="array" ref="F24">_xlfn.IFS(SiteSpecificInputs!C26="Boil-Off Recovery Equipped",Background!E20,SiteSpecificInputs!C26="No Boil-Off Recovery",Background!E21,SiteSpecificInputs!C26="",)/Background!E9*Background!E10*F19</f>
        <v>0</v>
      </c>
      <c r="G24" s="92" t="s">
        <v>181</v>
      </c>
      <c r="H24" s="215">
        <f t="shared" si="1"/>
        <v>0</v>
      </c>
      <c r="I24" s="132"/>
      <c r="J24" s="221">
        <f>IF(J10&gt;0,H24/J10,)</f>
        <v>0</v>
      </c>
      <c r="K24" s="221">
        <f>IF(J10&gt;0,H24/J10,)</f>
        <v>0</v>
      </c>
    </row>
    <row r="25" spans="1:26" s="26" customFormat="1" x14ac:dyDescent="0.25">
      <c r="B25" s="136" t="s">
        <v>41</v>
      </c>
      <c r="C25" s="91" t="s">
        <v>42</v>
      </c>
      <c r="D25" s="215">
        <f>I10</f>
        <v>0</v>
      </c>
      <c r="E25" s="122" t="s">
        <v>170</v>
      </c>
      <c r="F25" s="225">
        <f>Background!E22</f>
        <v>2.9843495091195451</v>
      </c>
      <c r="G25" s="92" t="s">
        <v>181</v>
      </c>
      <c r="H25" s="215">
        <f>D25*F25</f>
        <v>0</v>
      </c>
      <c r="I25" s="221">
        <f>IF(I10&gt;0,H25/I10,)</f>
        <v>0</v>
      </c>
      <c r="J25" s="132"/>
      <c r="K25" s="221">
        <f>IF(J10&gt;0,H25/J10,)</f>
        <v>0</v>
      </c>
    </row>
    <row r="26" spans="1:26" s="26" customFormat="1" ht="18.75" thickBot="1" x14ac:dyDescent="0.3">
      <c r="B26" s="130" t="s">
        <v>43</v>
      </c>
      <c r="C26" s="124" t="s">
        <v>44</v>
      </c>
      <c r="D26" s="226">
        <f>I10</f>
        <v>0</v>
      </c>
      <c r="E26" s="125" t="s">
        <v>170</v>
      </c>
      <c r="F26" s="227">
        <f>Background!E23</f>
        <v>1.2536115201312725</v>
      </c>
      <c r="G26" s="126" t="s">
        <v>97</v>
      </c>
      <c r="H26" s="226">
        <f t="shared" si="1"/>
        <v>0</v>
      </c>
      <c r="I26" s="228">
        <f>IF(I10&gt;0,H26/I10,)</f>
        <v>0</v>
      </c>
      <c r="J26" s="228">
        <f>IF(J10&gt;0,H26/J10,)</f>
        <v>0</v>
      </c>
      <c r="K26" s="228">
        <f>IF(J10&gt;0,H26/J10,)</f>
        <v>0</v>
      </c>
    </row>
    <row r="27" spans="1:26" s="26" customFormat="1" ht="15.75" thickTop="1" x14ac:dyDescent="0.25">
      <c r="B27" s="350" t="s">
        <v>98</v>
      </c>
      <c r="C27" s="350"/>
      <c r="D27" s="350"/>
      <c r="E27" s="350"/>
      <c r="F27" s="350"/>
      <c r="G27" s="350"/>
      <c r="H27" s="350"/>
      <c r="I27" s="229">
        <f>SUM(I15:I26)</f>
        <v>0</v>
      </c>
      <c r="J27" s="229">
        <f>SUM(J15:J26)</f>
        <v>0</v>
      </c>
      <c r="K27" s="229">
        <f>SUM(K15:K26)</f>
        <v>0</v>
      </c>
      <c r="V27" s="74"/>
      <c r="W27" s="74"/>
      <c r="X27" s="74"/>
    </row>
    <row r="28" spans="1:26" ht="15.75" thickBot="1" x14ac:dyDescent="0.3">
      <c r="B28" s="351" t="s">
        <v>45</v>
      </c>
      <c r="C28" s="351"/>
      <c r="D28" s="351"/>
      <c r="E28" s="351"/>
      <c r="F28" s="351"/>
      <c r="G28" s="351"/>
      <c r="H28" s="351"/>
      <c r="I28" s="230"/>
      <c r="J28" s="230"/>
      <c r="K28" s="230"/>
      <c r="V28" s="74"/>
      <c r="W28" s="74"/>
      <c r="X28" s="74"/>
    </row>
    <row r="29" spans="1:26" ht="19.5" thickTop="1" x14ac:dyDescent="0.25">
      <c r="B29" s="347" t="s">
        <v>99</v>
      </c>
      <c r="C29" s="348"/>
      <c r="D29" s="348"/>
      <c r="E29" s="348"/>
      <c r="F29" s="348"/>
      <c r="G29" s="348"/>
      <c r="H29" s="349"/>
      <c r="I29" s="231">
        <f>SUM(I27:I28)</f>
        <v>0</v>
      </c>
      <c r="J29" s="231">
        <f t="shared" ref="J29:K29" si="2">SUM(J27:J28)</f>
        <v>0</v>
      </c>
      <c r="K29" s="231">
        <f t="shared" si="2"/>
        <v>0</v>
      </c>
      <c r="V29" s="74"/>
      <c r="W29" s="74"/>
      <c r="X29" s="74"/>
    </row>
    <row r="30" spans="1:26" x14ac:dyDescent="0.25">
      <c r="B30" s="106"/>
      <c r="C30" s="106"/>
      <c r="D30" s="106"/>
      <c r="E30" s="106"/>
      <c r="F30" s="106"/>
      <c r="G30" s="106"/>
      <c r="H30" s="106"/>
      <c r="I30" s="106"/>
      <c r="J30" s="106"/>
      <c r="V30" s="74"/>
      <c r="W30" s="74"/>
      <c r="X30" s="74"/>
    </row>
    <row r="31" spans="1:26" s="8" customFormat="1" ht="18.75" x14ac:dyDescent="0.25">
      <c r="A31" s="15"/>
      <c r="B31" s="334" t="s">
        <v>46</v>
      </c>
      <c r="C31" s="334"/>
      <c r="D31" s="334"/>
      <c r="E31" s="334"/>
      <c r="F31" s="334"/>
      <c r="G31" s="334"/>
      <c r="H31" s="334"/>
      <c r="I31" s="334"/>
      <c r="J31" s="334"/>
      <c r="K31" s="334"/>
      <c r="L31" s="14"/>
      <c r="Y31" s="7"/>
      <c r="Z31" s="7"/>
    </row>
    <row r="32" spans="1:26" s="8" customFormat="1" x14ac:dyDescent="0.25">
      <c r="B32" s="352"/>
      <c r="C32" s="352"/>
      <c r="D32" s="352"/>
      <c r="E32" s="352"/>
      <c r="F32" s="352"/>
      <c r="G32" s="352"/>
      <c r="H32" s="352"/>
      <c r="I32" s="352"/>
      <c r="J32" s="352"/>
      <c r="K32" s="352"/>
      <c r="L32" s="20"/>
      <c r="Y32" s="19"/>
      <c r="Z32" s="19"/>
    </row>
    <row r="33" spans="1:35" s="8" customFormat="1" x14ac:dyDescent="0.25">
      <c r="K33" s="16"/>
      <c r="L33" s="20"/>
      <c r="M33" s="19"/>
      <c r="N33" s="19"/>
      <c r="O33" s="16"/>
      <c r="P33" s="101"/>
      <c r="Q33" s="20"/>
      <c r="R33" s="20"/>
      <c r="S33" s="20"/>
      <c r="T33" s="20"/>
      <c r="U33" s="21"/>
      <c r="Y33" s="23"/>
      <c r="Z33" s="23"/>
    </row>
    <row r="34" spans="1:35" s="8" customFormat="1" x14ac:dyDescent="0.25">
      <c r="A34" s="86"/>
      <c r="B34" s="86"/>
      <c r="C34" s="86"/>
      <c r="D34" s="86"/>
      <c r="E34" s="86"/>
      <c r="F34" s="86"/>
      <c r="G34" s="86"/>
      <c r="H34" s="86"/>
      <c r="I34" s="86"/>
      <c r="J34" s="86"/>
      <c r="M34" s="19"/>
      <c r="N34" s="19"/>
      <c r="O34" s="16"/>
      <c r="P34" s="24"/>
      <c r="Q34" s="20"/>
      <c r="R34" s="20"/>
      <c r="S34" s="20"/>
      <c r="T34" s="20"/>
      <c r="U34" s="21"/>
      <c r="Y34" s="23"/>
      <c r="Z34" s="23"/>
    </row>
    <row r="35" spans="1:35" s="8" customFormat="1" x14ac:dyDescent="0.25">
      <c r="A35" s="74"/>
      <c r="K35" s="26"/>
      <c r="L35" s="26"/>
      <c r="M35" s="25"/>
      <c r="N35" s="25"/>
      <c r="O35" s="18"/>
      <c r="P35" s="24"/>
      <c r="Q35" s="20"/>
      <c r="R35" s="20"/>
      <c r="S35" s="20"/>
      <c r="T35" s="20"/>
      <c r="U35" s="21"/>
      <c r="Y35" s="23"/>
      <c r="Z35" s="23"/>
    </row>
    <row r="36" spans="1:35" s="8" customFormat="1" x14ac:dyDescent="0.25">
      <c r="K36" s="26"/>
      <c r="L36" s="26"/>
      <c r="M36" s="346"/>
      <c r="N36" s="346"/>
      <c r="O36" s="346"/>
      <c r="P36" s="11"/>
      <c r="Q36" s="10"/>
      <c r="R36" s="10"/>
      <c r="S36" s="10"/>
      <c r="T36" s="10"/>
      <c r="U36" s="10"/>
      <c r="V36" s="10"/>
      <c r="W36" s="10"/>
      <c r="X36" s="10"/>
    </row>
    <row r="37" spans="1:35" x14ac:dyDescent="0.25">
      <c r="D37" s="1"/>
      <c r="K37" s="26"/>
      <c r="L37" s="26"/>
      <c r="M37" s="28"/>
      <c r="N37" s="28"/>
      <c r="O37" s="27"/>
      <c r="AI37" s="26"/>
    </row>
    <row r="38" spans="1:35" x14ac:dyDescent="0.25">
      <c r="D38" s="1"/>
      <c r="K38" s="26"/>
      <c r="L38" s="26"/>
      <c r="M38" s="28"/>
      <c r="N38" s="28"/>
      <c r="O38" s="27"/>
    </row>
    <row r="39" spans="1:35" s="30" customFormat="1" x14ac:dyDescent="0.25">
      <c r="A39" s="74"/>
      <c r="K39" s="26"/>
      <c r="L39" s="26"/>
      <c r="M39" s="28"/>
      <c r="N39" s="28"/>
      <c r="O39" s="16"/>
      <c r="U39" s="1"/>
    </row>
    <row r="40" spans="1:35" s="30" customFormat="1" x14ac:dyDescent="0.25">
      <c r="K40" s="26"/>
      <c r="L40" s="26"/>
      <c r="M40" s="29"/>
      <c r="N40" s="29"/>
      <c r="O40" s="16"/>
      <c r="U40" s="1"/>
    </row>
    <row r="41" spans="1:35" x14ac:dyDescent="0.25">
      <c r="B41" s="74"/>
      <c r="C41" s="74"/>
      <c r="D41" s="1"/>
      <c r="K41" s="16"/>
      <c r="L41" s="16"/>
      <c r="M41" s="16"/>
      <c r="N41" s="16"/>
      <c r="O41" s="16"/>
    </row>
    <row r="42" spans="1:35" x14ac:dyDescent="0.25">
      <c r="B42" s="74"/>
      <c r="C42" s="1" t="s">
        <v>5</v>
      </c>
      <c r="K42" s="16"/>
      <c r="L42" s="16"/>
      <c r="M42" s="16"/>
      <c r="N42" s="16"/>
      <c r="O42" s="16"/>
    </row>
    <row r="43" spans="1:35" x14ac:dyDescent="0.25">
      <c r="B43" s="74"/>
      <c r="C43" s="74"/>
      <c r="D43" s="1"/>
      <c r="K43" s="16"/>
      <c r="L43" s="16"/>
      <c r="M43" s="16"/>
      <c r="N43" s="16"/>
      <c r="O43" s="16"/>
    </row>
    <row r="44" spans="1:35" x14ac:dyDescent="0.25">
      <c r="B44" s="74"/>
      <c r="C44" s="74"/>
      <c r="D44" s="1"/>
      <c r="K44" s="16"/>
      <c r="L44" s="16"/>
      <c r="M44" s="16"/>
      <c r="N44" s="16"/>
      <c r="O44" s="16"/>
      <c r="U44" s="26"/>
    </row>
    <row r="45" spans="1:35" s="26" customFormat="1" x14ac:dyDescent="0.25">
      <c r="B45" s="74"/>
      <c r="C45" s="74"/>
      <c r="K45" s="42"/>
      <c r="L45" s="42"/>
      <c r="M45" s="42"/>
      <c r="N45" s="42"/>
      <c r="O45" s="16"/>
      <c r="U45" s="1"/>
    </row>
    <row r="46" spans="1:35" x14ac:dyDescent="0.25">
      <c r="B46" s="74"/>
      <c r="C46" s="74"/>
      <c r="D46" s="1"/>
      <c r="K46" s="16"/>
      <c r="L46" s="16"/>
      <c r="M46" s="16"/>
      <c r="N46" s="16"/>
      <c r="O46" s="16"/>
    </row>
    <row r="47" spans="1:35" x14ac:dyDescent="0.25">
      <c r="B47" s="74"/>
      <c r="C47" s="74"/>
      <c r="D47" s="1"/>
      <c r="K47" s="16"/>
      <c r="L47" s="16"/>
      <c r="M47" s="16"/>
      <c r="N47" s="16"/>
      <c r="O47" s="16"/>
    </row>
    <row r="48" spans="1:35" x14ac:dyDescent="0.25">
      <c r="A48" s="16"/>
      <c r="B48" s="31"/>
      <c r="C48" s="31"/>
      <c r="D48" s="16"/>
      <c r="E48" s="16"/>
      <c r="F48" s="16"/>
      <c r="G48" s="16"/>
      <c r="H48" s="45"/>
      <c r="I48" s="45"/>
      <c r="J48" s="45"/>
      <c r="K48" s="16"/>
      <c r="L48" s="16"/>
      <c r="M48" s="16"/>
      <c r="N48" s="16"/>
      <c r="O48" s="16"/>
    </row>
    <row r="49" spans="1:15" x14ac:dyDescent="0.25">
      <c r="A49" s="16"/>
      <c r="B49" s="32"/>
      <c r="C49" s="32"/>
      <c r="D49" s="32"/>
      <c r="E49" s="16"/>
      <c r="F49" s="16"/>
      <c r="G49" s="16"/>
      <c r="H49" s="47"/>
      <c r="I49" s="47"/>
      <c r="J49" s="47"/>
      <c r="K49" s="16"/>
      <c r="L49" s="16"/>
      <c r="M49" s="16"/>
      <c r="N49" s="16"/>
      <c r="O49" s="16"/>
    </row>
    <row r="50" spans="1:15" x14ac:dyDescent="0.25">
      <c r="A50" s="48"/>
      <c r="B50" s="49"/>
      <c r="C50" s="49"/>
      <c r="D50" s="16"/>
      <c r="E50" s="16"/>
      <c r="F50" s="16"/>
      <c r="G50" s="16"/>
      <c r="H50" s="8"/>
      <c r="I50" s="8"/>
      <c r="J50" s="8"/>
      <c r="K50" s="16"/>
      <c r="L50" s="16"/>
      <c r="M50" s="16"/>
      <c r="N50" s="16"/>
      <c r="O50" s="16"/>
    </row>
    <row r="51" spans="1:15" x14ac:dyDescent="0.25">
      <c r="A51" s="48"/>
      <c r="B51" s="49"/>
      <c r="C51" s="49"/>
      <c r="D51" s="16"/>
      <c r="E51" s="16"/>
      <c r="F51" s="16"/>
      <c r="G51" s="16"/>
      <c r="H51" s="50"/>
      <c r="I51" s="50"/>
      <c r="J51" s="50"/>
      <c r="K51" s="16"/>
      <c r="L51" s="16"/>
      <c r="M51" s="16"/>
      <c r="N51" s="16"/>
      <c r="O51" s="16"/>
    </row>
    <row r="52" spans="1:15" x14ac:dyDescent="0.25">
      <c r="A52" s="48"/>
      <c r="B52" s="51"/>
      <c r="C52" s="51"/>
      <c r="D52" s="16"/>
      <c r="E52" s="52"/>
      <c r="F52" s="52"/>
      <c r="G52" s="52"/>
      <c r="H52" s="46"/>
      <c r="I52" s="46"/>
      <c r="J52" s="46"/>
      <c r="K52" s="16"/>
      <c r="L52" s="16"/>
      <c r="M52" s="16"/>
      <c r="N52" s="16"/>
      <c r="O52" s="16"/>
    </row>
    <row r="53" spans="1:15" x14ac:dyDescent="0.25">
      <c r="A53" s="53"/>
      <c r="B53" s="54"/>
      <c r="C53" s="54"/>
      <c r="D53" s="32"/>
      <c r="E53" s="17"/>
      <c r="F53" s="17"/>
      <c r="G53" s="17"/>
      <c r="H53" s="56"/>
      <c r="I53" s="56"/>
      <c r="J53" s="56"/>
      <c r="K53" s="16"/>
      <c r="L53" s="16"/>
      <c r="M53" s="16"/>
      <c r="N53" s="16"/>
      <c r="O53" s="16"/>
    </row>
    <row r="54" spans="1:15" x14ac:dyDescent="0.25">
      <c r="A54" s="57"/>
      <c r="B54" s="44"/>
      <c r="C54" s="44"/>
      <c r="D54" s="36"/>
      <c r="E54" s="58"/>
      <c r="F54" s="58"/>
      <c r="G54" s="58"/>
      <c r="H54" s="59"/>
      <c r="I54" s="59"/>
      <c r="J54" s="59"/>
      <c r="K54" s="16"/>
      <c r="L54" s="16"/>
      <c r="M54" s="16"/>
      <c r="N54" s="16"/>
      <c r="O54" s="16"/>
    </row>
    <row r="55" spans="1:15" x14ac:dyDescent="0.25">
      <c r="A55" s="53"/>
      <c r="B55" s="54"/>
      <c r="C55" s="54"/>
      <c r="D55" s="32"/>
      <c r="E55" s="16"/>
      <c r="F55" s="16"/>
      <c r="G55" s="16"/>
      <c r="H55" s="43"/>
      <c r="I55" s="43"/>
      <c r="J55" s="43"/>
      <c r="K55" s="16"/>
      <c r="L55" s="16"/>
      <c r="M55" s="16"/>
      <c r="N55" s="16"/>
      <c r="O55" s="16"/>
    </row>
    <row r="56" spans="1:15" x14ac:dyDescent="0.25">
      <c r="A56" s="57"/>
      <c r="B56" s="44"/>
      <c r="C56" s="44"/>
      <c r="D56" s="44"/>
      <c r="E56" s="16"/>
      <c r="F56" s="16"/>
      <c r="G56" s="16"/>
      <c r="H56" s="59"/>
      <c r="I56" s="59"/>
      <c r="J56" s="59"/>
      <c r="K56" s="60"/>
      <c r="L56" s="16"/>
      <c r="M56" s="16"/>
      <c r="N56" s="16"/>
      <c r="O56" s="16"/>
    </row>
    <row r="57" spans="1:15" x14ac:dyDescent="0.25">
      <c r="A57" s="33"/>
      <c r="B57" s="54"/>
      <c r="C57" s="54"/>
      <c r="D57" s="32"/>
      <c r="E57" s="16"/>
      <c r="F57" s="16"/>
      <c r="G57" s="16"/>
      <c r="H57" s="43"/>
      <c r="I57" s="43"/>
      <c r="J57" s="43"/>
      <c r="K57" s="60"/>
      <c r="L57" s="16"/>
      <c r="M57" s="16"/>
      <c r="N57" s="16"/>
      <c r="O57" s="16"/>
    </row>
    <row r="58" spans="1:15" x14ac:dyDescent="0.25">
      <c r="A58" s="57"/>
      <c r="B58" s="44"/>
      <c r="C58" s="44"/>
      <c r="D58" s="44"/>
      <c r="E58" s="61"/>
      <c r="F58" s="61"/>
      <c r="G58" s="61"/>
      <c r="H58" s="46"/>
      <c r="I58" s="46"/>
      <c r="J58" s="46"/>
      <c r="K58" s="16"/>
      <c r="L58" s="16"/>
      <c r="M58" s="16"/>
      <c r="N58" s="16"/>
      <c r="O58" s="16"/>
    </row>
    <row r="59" spans="1:15" x14ac:dyDescent="0.25">
      <c r="A59" s="53"/>
      <c r="B59" s="54"/>
      <c r="C59" s="54"/>
      <c r="D59" s="54"/>
      <c r="E59" s="61"/>
      <c r="F59" s="61"/>
      <c r="G59" s="61"/>
      <c r="H59" s="46"/>
      <c r="I59" s="46"/>
      <c r="J59" s="46"/>
      <c r="K59" s="16"/>
      <c r="L59" s="16"/>
      <c r="M59" s="16"/>
      <c r="N59" s="16"/>
      <c r="O59" s="16"/>
    </row>
    <row r="60" spans="1:15" x14ac:dyDescent="0.25">
      <c r="A60" s="57"/>
      <c r="B60" s="44"/>
      <c r="C60" s="44"/>
      <c r="D60" s="44"/>
      <c r="E60" s="61"/>
      <c r="F60" s="61"/>
      <c r="G60" s="61"/>
      <c r="H60" s="46"/>
      <c r="I60" s="46"/>
      <c r="J60" s="46"/>
      <c r="K60" s="16"/>
      <c r="L60" s="16"/>
      <c r="M60" s="16"/>
      <c r="N60" s="16"/>
      <c r="O60" s="16"/>
    </row>
    <row r="61" spans="1:15" x14ac:dyDescent="0.25">
      <c r="A61" s="53"/>
      <c r="B61" s="54"/>
      <c r="C61" s="54"/>
      <c r="D61" s="54"/>
      <c r="E61" s="61"/>
      <c r="F61" s="61"/>
      <c r="G61" s="61"/>
      <c r="H61" s="46"/>
      <c r="I61" s="46"/>
      <c r="J61" s="46"/>
      <c r="K61" s="16"/>
      <c r="L61" s="16"/>
      <c r="M61" s="16"/>
      <c r="N61" s="16"/>
      <c r="O61" s="16"/>
    </row>
    <row r="62" spans="1:15" x14ac:dyDescent="0.25">
      <c r="A62" s="57"/>
      <c r="B62" s="44"/>
      <c r="C62" s="44"/>
      <c r="D62" s="44"/>
      <c r="E62" s="61"/>
      <c r="F62" s="61"/>
      <c r="G62" s="61"/>
      <c r="H62" s="46"/>
      <c r="I62" s="46"/>
      <c r="J62" s="46"/>
      <c r="K62" s="16"/>
      <c r="L62" s="16"/>
      <c r="M62" s="16"/>
      <c r="N62" s="16"/>
      <c r="O62" s="16"/>
    </row>
    <row r="63" spans="1:15" x14ac:dyDescent="0.25">
      <c r="A63" s="62"/>
      <c r="B63" s="54"/>
      <c r="C63" s="54"/>
      <c r="D63" s="32"/>
      <c r="E63" s="16"/>
      <c r="F63" s="16"/>
      <c r="G63" s="16"/>
      <c r="H63" s="46"/>
      <c r="I63" s="46"/>
      <c r="J63" s="46"/>
      <c r="K63" s="16"/>
      <c r="L63" s="16"/>
      <c r="M63" s="16"/>
      <c r="N63" s="16"/>
      <c r="O63" s="16"/>
    </row>
    <row r="64" spans="1:15" x14ac:dyDescent="0.25">
      <c r="A64" s="57"/>
      <c r="B64" s="44"/>
      <c r="C64" s="44"/>
      <c r="D64" s="36"/>
      <c r="E64" s="16"/>
      <c r="F64" s="16"/>
      <c r="G64" s="16"/>
      <c r="H64" s="46"/>
      <c r="I64" s="46"/>
      <c r="J64" s="46"/>
      <c r="K64" s="16"/>
      <c r="L64" s="16"/>
      <c r="M64" s="16"/>
      <c r="N64" s="16"/>
      <c r="O64" s="16"/>
    </row>
    <row r="65" spans="1:21" x14ac:dyDescent="0.25">
      <c r="A65" s="53"/>
      <c r="B65" s="32"/>
      <c r="C65" s="32"/>
      <c r="D65" s="32"/>
      <c r="E65" s="63"/>
      <c r="F65" s="63"/>
      <c r="G65" s="63"/>
      <c r="H65" s="46"/>
      <c r="I65" s="46"/>
      <c r="J65" s="46"/>
      <c r="K65" s="16"/>
      <c r="L65" s="16"/>
      <c r="M65" s="16"/>
      <c r="N65" s="16"/>
      <c r="O65" s="16"/>
    </row>
    <row r="66" spans="1:21" x14ac:dyDescent="0.25">
      <c r="A66" s="57"/>
      <c r="B66" s="37"/>
      <c r="C66" s="37"/>
      <c r="D66" s="38"/>
      <c r="E66" s="64"/>
      <c r="F66" s="64"/>
      <c r="G66" s="64"/>
      <c r="H66" s="46"/>
      <c r="I66" s="46"/>
      <c r="J66" s="46"/>
      <c r="K66" s="16"/>
      <c r="L66" s="16"/>
      <c r="M66" s="16"/>
      <c r="N66" s="16"/>
      <c r="O66" s="16"/>
    </row>
    <row r="67" spans="1:21" x14ac:dyDescent="0.25">
      <c r="A67" s="53"/>
      <c r="B67" s="40"/>
      <c r="C67" s="40"/>
      <c r="D67" s="55"/>
      <c r="E67" s="16"/>
      <c r="F67" s="16"/>
      <c r="G67" s="16"/>
      <c r="H67" s="65"/>
      <c r="I67" s="65"/>
      <c r="J67" s="65"/>
      <c r="K67" s="16"/>
      <c r="L67" s="16"/>
      <c r="M67" s="16"/>
      <c r="N67" s="16"/>
      <c r="O67" s="16"/>
    </row>
    <row r="68" spans="1:21" x14ac:dyDescent="0.25">
      <c r="A68" s="57"/>
      <c r="B68" s="38"/>
      <c r="C68" s="38"/>
      <c r="D68" s="38"/>
      <c r="E68" s="64"/>
      <c r="F68" s="64"/>
      <c r="G68" s="64"/>
      <c r="H68" s="46"/>
      <c r="I68" s="46"/>
      <c r="J68" s="46"/>
      <c r="K68" s="16"/>
      <c r="L68" s="16"/>
      <c r="M68" s="16"/>
      <c r="N68" s="16"/>
      <c r="O68" s="16"/>
    </row>
    <row r="69" spans="1:21" x14ac:dyDescent="0.25">
      <c r="A69" s="57"/>
      <c r="B69" s="32"/>
      <c r="C69" s="32"/>
      <c r="D69" s="32"/>
      <c r="E69" s="66"/>
      <c r="F69" s="66"/>
      <c r="G69" s="66"/>
      <c r="H69" s="46"/>
      <c r="I69" s="46"/>
      <c r="J69" s="46"/>
      <c r="K69" s="16"/>
      <c r="L69" s="16"/>
      <c r="M69" s="16"/>
      <c r="N69" s="16"/>
      <c r="O69" s="16"/>
    </row>
    <row r="70" spans="1:21" x14ac:dyDescent="0.25">
      <c r="A70" s="67"/>
      <c r="B70" s="37"/>
      <c r="C70" s="37"/>
      <c r="D70" s="37"/>
      <c r="E70" s="66"/>
      <c r="F70" s="66"/>
      <c r="G70" s="66"/>
      <c r="H70" s="46"/>
      <c r="I70" s="46"/>
      <c r="J70" s="46"/>
      <c r="K70" s="16"/>
      <c r="L70" s="16"/>
      <c r="M70" s="16"/>
      <c r="N70" s="16"/>
      <c r="O70" s="16"/>
    </row>
    <row r="71" spans="1:21" x14ac:dyDescent="0.25">
      <c r="A71" s="53"/>
      <c r="B71" s="32"/>
      <c r="C71" s="32"/>
      <c r="D71" s="32"/>
      <c r="E71" s="16"/>
      <c r="F71" s="16"/>
      <c r="G71" s="16"/>
      <c r="H71" s="16"/>
      <c r="I71" s="16"/>
      <c r="J71" s="16"/>
      <c r="K71" s="16"/>
      <c r="L71" s="16"/>
      <c r="M71" s="16"/>
      <c r="N71" s="16"/>
      <c r="O71" s="16"/>
    </row>
    <row r="72" spans="1:21" x14ac:dyDescent="0.25">
      <c r="A72" s="53"/>
      <c r="B72" s="68"/>
      <c r="C72" s="68"/>
      <c r="D72" s="68"/>
      <c r="E72" s="69"/>
      <c r="F72" s="69"/>
      <c r="G72" s="69"/>
      <c r="H72" s="70"/>
      <c r="I72" s="70"/>
      <c r="J72" s="70"/>
      <c r="K72" s="16"/>
      <c r="L72" s="16"/>
      <c r="M72" s="16"/>
      <c r="N72" s="16"/>
      <c r="O72" s="16"/>
    </row>
    <row r="73" spans="1:21" x14ac:dyDescent="0.25">
      <c r="A73" s="53"/>
      <c r="B73" s="32"/>
      <c r="C73" s="32"/>
      <c r="D73" s="32"/>
      <c r="E73" s="16"/>
      <c r="F73" s="16"/>
      <c r="G73" s="16"/>
      <c r="H73" s="16"/>
      <c r="I73" s="16"/>
      <c r="J73" s="16"/>
      <c r="K73" s="16"/>
      <c r="L73" s="16"/>
      <c r="M73" s="16"/>
      <c r="N73" s="16"/>
      <c r="O73" s="16"/>
    </row>
    <row r="74" spans="1:21" x14ac:dyDescent="0.25">
      <c r="A74" s="29"/>
      <c r="B74" s="71"/>
      <c r="C74" s="71"/>
      <c r="D74" s="29"/>
      <c r="E74" s="16"/>
      <c r="F74" s="16"/>
      <c r="G74" s="16"/>
      <c r="H74" s="16"/>
      <c r="I74" s="16"/>
      <c r="J74" s="16"/>
      <c r="K74" s="16"/>
      <c r="L74" s="16"/>
      <c r="M74" s="16"/>
      <c r="N74" s="16"/>
      <c r="O74" s="16"/>
    </row>
    <row r="75" spans="1:21" x14ac:dyDescent="0.25">
      <c r="D75" s="1"/>
      <c r="E75" s="16"/>
      <c r="F75" s="16"/>
      <c r="G75" s="16"/>
      <c r="H75" s="16"/>
      <c r="I75" s="16"/>
      <c r="J75" s="16"/>
      <c r="K75" s="16"/>
      <c r="L75" s="16"/>
      <c r="M75" s="16"/>
      <c r="N75" s="16"/>
      <c r="O75" s="16"/>
    </row>
    <row r="76" spans="1:21" x14ac:dyDescent="0.25">
      <c r="D76" s="1"/>
      <c r="E76" s="16"/>
      <c r="F76" s="16"/>
      <c r="G76" s="16"/>
      <c r="H76" s="16"/>
      <c r="I76" s="16"/>
      <c r="J76" s="16"/>
      <c r="K76" s="16"/>
      <c r="L76" s="16"/>
      <c r="M76" s="16"/>
      <c r="N76" s="16"/>
      <c r="O76" s="16"/>
      <c r="P76" s="16"/>
      <c r="Q76" s="16"/>
      <c r="R76" s="16"/>
      <c r="S76" s="16"/>
      <c r="T76" s="16"/>
      <c r="U76" s="16"/>
    </row>
    <row r="77" spans="1:21" x14ac:dyDescent="0.25">
      <c r="D77" s="1"/>
      <c r="E77" s="16"/>
      <c r="F77" s="16"/>
      <c r="G77" s="16"/>
      <c r="H77" s="16"/>
      <c r="I77" s="16"/>
      <c r="J77" s="16"/>
      <c r="K77" s="16"/>
      <c r="L77" s="16"/>
      <c r="M77" s="16"/>
      <c r="N77" s="16"/>
      <c r="O77" s="16"/>
      <c r="P77" s="16"/>
      <c r="Q77" s="16"/>
      <c r="R77" s="16"/>
      <c r="S77" s="16"/>
      <c r="T77" s="16"/>
      <c r="U77" s="16"/>
    </row>
    <row r="78" spans="1:21" x14ac:dyDescent="0.25">
      <c r="D78" s="1"/>
      <c r="E78" s="29"/>
      <c r="F78" s="29"/>
      <c r="G78" s="29"/>
      <c r="H78" s="29"/>
      <c r="I78" s="29"/>
      <c r="J78" s="29"/>
      <c r="K78" s="16"/>
      <c r="L78" s="16"/>
      <c r="M78" s="16"/>
      <c r="N78" s="16"/>
      <c r="O78" s="16"/>
      <c r="P78" s="16"/>
      <c r="Q78" s="16"/>
      <c r="R78" s="16"/>
      <c r="S78" s="16"/>
      <c r="T78" s="16"/>
      <c r="U78" s="16"/>
    </row>
    <row r="79" spans="1:21" x14ac:dyDescent="0.25">
      <c r="D79" s="1"/>
      <c r="E79" s="29"/>
      <c r="F79" s="29"/>
      <c r="G79" s="29"/>
      <c r="H79" s="29"/>
      <c r="I79" s="29"/>
      <c r="J79" s="29"/>
      <c r="K79" s="16"/>
      <c r="L79" s="16"/>
      <c r="M79" s="16"/>
      <c r="N79" s="16"/>
      <c r="O79" s="16"/>
      <c r="P79" s="16"/>
      <c r="Q79" s="16"/>
      <c r="R79" s="16"/>
      <c r="S79" s="16"/>
      <c r="T79" s="16"/>
      <c r="U79" s="16"/>
    </row>
    <row r="80" spans="1:21" x14ac:dyDescent="0.25">
      <c r="D80" s="1"/>
      <c r="E80" s="29"/>
      <c r="F80" s="29"/>
      <c r="G80" s="29"/>
      <c r="H80" s="29"/>
      <c r="I80" s="29"/>
      <c r="J80" s="29"/>
      <c r="K80" s="16"/>
      <c r="L80" s="16"/>
      <c r="M80" s="16"/>
      <c r="N80" s="16"/>
      <c r="O80" s="16"/>
      <c r="P80" s="16"/>
      <c r="Q80" s="16"/>
      <c r="R80" s="16"/>
      <c r="S80" s="16"/>
      <c r="T80" s="16"/>
      <c r="U80" s="16"/>
    </row>
    <row r="81" spans="4:21" x14ac:dyDescent="0.25">
      <c r="D81" s="1"/>
      <c r="E81" s="29"/>
      <c r="F81" s="29"/>
      <c r="G81" s="29"/>
      <c r="H81" s="29"/>
      <c r="I81" s="29"/>
      <c r="J81" s="29"/>
      <c r="K81" s="16"/>
      <c r="L81" s="16"/>
      <c r="M81" s="16"/>
      <c r="N81" s="16"/>
      <c r="O81" s="16"/>
      <c r="P81" s="16"/>
      <c r="Q81" s="16"/>
      <c r="R81" s="16"/>
      <c r="S81" s="16"/>
      <c r="T81" s="16"/>
      <c r="U81" s="16"/>
    </row>
    <row r="82" spans="4:21" x14ac:dyDescent="0.25">
      <c r="D82" s="84"/>
      <c r="E82" s="29"/>
      <c r="F82" s="29"/>
      <c r="G82" s="29"/>
      <c r="H82" s="29"/>
      <c r="I82" s="29"/>
      <c r="J82" s="29"/>
      <c r="K82" s="16"/>
      <c r="L82" s="16"/>
      <c r="M82" s="16"/>
      <c r="N82" s="16"/>
      <c r="O82" s="16"/>
      <c r="P82" s="16"/>
      <c r="Q82" s="16"/>
      <c r="R82" s="16"/>
      <c r="S82" s="16"/>
      <c r="T82" s="16"/>
      <c r="U82" s="16"/>
    </row>
    <row r="83" spans="4:21" x14ac:dyDescent="0.25">
      <c r="D83" s="84"/>
      <c r="E83" s="29"/>
      <c r="F83" s="29"/>
      <c r="G83" s="29"/>
      <c r="H83" s="29"/>
      <c r="I83" s="29"/>
      <c r="J83" s="29"/>
      <c r="K83" s="16"/>
      <c r="L83" s="16"/>
      <c r="M83" s="16"/>
      <c r="N83" s="16"/>
      <c r="O83" s="16"/>
      <c r="P83" s="16"/>
      <c r="Q83" s="16"/>
      <c r="R83" s="16"/>
      <c r="S83" s="16"/>
      <c r="T83" s="16"/>
      <c r="U83" s="16"/>
    </row>
    <row r="84" spans="4:21" x14ac:dyDescent="0.25">
      <c r="D84" s="1"/>
      <c r="E84" s="73"/>
      <c r="F84" s="73"/>
      <c r="G84" s="73"/>
      <c r="H84" s="73"/>
      <c r="I84" s="73"/>
      <c r="J84" s="73"/>
      <c r="Q84" s="27"/>
      <c r="R84" s="27"/>
      <c r="S84" s="27"/>
      <c r="T84" s="27"/>
    </row>
    <row r="85" spans="4:21" x14ac:dyDescent="0.25">
      <c r="D85" s="1"/>
      <c r="E85" s="73"/>
      <c r="F85" s="73"/>
      <c r="G85" s="73"/>
      <c r="H85" s="73"/>
      <c r="I85" s="73"/>
      <c r="J85" s="73"/>
      <c r="Q85" s="27"/>
      <c r="R85" s="27"/>
      <c r="S85" s="27"/>
      <c r="T85" s="27"/>
    </row>
    <row r="86" spans="4:21" x14ac:dyDescent="0.25">
      <c r="D86" s="1"/>
      <c r="E86" s="73"/>
      <c r="F86" s="73"/>
      <c r="G86" s="73"/>
      <c r="H86" s="73"/>
      <c r="I86" s="73"/>
      <c r="J86" s="73"/>
      <c r="Q86" s="27"/>
      <c r="R86" s="27"/>
      <c r="S86" s="27"/>
      <c r="T86" s="27"/>
    </row>
    <row r="87" spans="4:21" x14ac:dyDescent="0.25">
      <c r="D87" s="1"/>
      <c r="E87" s="73"/>
      <c r="F87" s="73"/>
      <c r="G87" s="73"/>
      <c r="H87" s="73"/>
      <c r="I87" s="73"/>
      <c r="J87" s="73"/>
      <c r="Q87" s="27"/>
      <c r="R87" s="27"/>
      <c r="S87" s="27"/>
      <c r="T87" s="27"/>
    </row>
    <row r="88" spans="4:21" x14ac:dyDescent="0.25">
      <c r="D88" s="1"/>
      <c r="Q88" s="27"/>
      <c r="R88" s="27"/>
      <c r="S88" s="27"/>
      <c r="T88" s="27"/>
    </row>
    <row r="89" spans="4:21" x14ac:dyDescent="0.25">
      <c r="D89" s="1"/>
      <c r="Q89" s="27"/>
      <c r="R89" s="27"/>
      <c r="S89" s="27"/>
      <c r="T89" s="27"/>
    </row>
    <row r="92" spans="4:21" x14ac:dyDescent="0.25">
      <c r="K92" s="16"/>
      <c r="L92" s="16"/>
      <c r="M92" s="16"/>
      <c r="N92" s="16"/>
      <c r="O92" s="16"/>
      <c r="P92" s="16"/>
      <c r="Q92" s="16"/>
      <c r="R92" s="16"/>
      <c r="S92" s="16"/>
      <c r="T92" s="16"/>
      <c r="U92" s="16"/>
    </row>
    <row r="96" spans="4:21" x14ac:dyDescent="0.25">
      <c r="E96" s="16"/>
      <c r="F96" s="16"/>
      <c r="G96" s="16"/>
      <c r="H96" s="16"/>
      <c r="I96" s="16"/>
      <c r="J96" s="16"/>
    </row>
    <row r="97" spans="5:10" x14ac:dyDescent="0.25">
      <c r="E97" s="26"/>
      <c r="F97" s="26"/>
      <c r="G97" s="26"/>
      <c r="H97" s="26"/>
      <c r="I97" s="26"/>
      <c r="J97" s="26"/>
    </row>
    <row r="98" spans="5:10" x14ac:dyDescent="0.25">
      <c r="E98" s="26"/>
      <c r="F98" s="26"/>
      <c r="G98" s="26"/>
      <c r="H98" s="26"/>
      <c r="I98" s="26"/>
      <c r="J98" s="26"/>
    </row>
    <row r="99" spans="5:10" x14ac:dyDescent="0.25">
      <c r="E99" s="26"/>
      <c r="F99" s="26"/>
      <c r="G99" s="26"/>
      <c r="H99" s="26"/>
      <c r="I99" s="26"/>
      <c r="J99" s="26"/>
    </row>
    <row r="100" spans="5:10" x14ac:dyDescent="0.25">
      <c r="E100" s="26"/>
      <c r="F100" s="26"/>
      <c r="G100" s="26"/>
      <c r="H100" s="26"/>
      <c r="I100" s="26"/>
      <c r="J100" s="26"/>
    </row>
    <row r="101" spans="5:10" x14ac:dyDescent="0.25">
      <c r="H101" s="26"/>
      <c r="I101" s="26"/>
      <c r="J101" s="26"/>
    </row>
    <row r="102" spans="5:10" x14ac:dyDescent="0.25">
      <c r="H102" s="26"/>
      <c r="I102" s="26"/>
      <c r="J102" s="26"/>
    </row>
    <row r="103" spans="5:10" x14ac:dyDescent="0.25">
      <c r="H103" s="26"/>
      <c r="I103" s="26"/>
      <c r="J103" s="26"/>
    </row>
    <row r="104" spans="5:10" x14ac:dyDescent="0.25">
      <c r="H104" s="26"/>
      <c r="I104" s="26"/>
      <c r="J104" s="26"/>
    </row>
    <row r="105" spans="5:10" x14ac:dyDescent="0.25">
      <c r="H105" s="26"/>
      <c r="I105" s="26"/>
      <c r="J105" s="26"/>
    </row>
    <row r="106" spans="5:10" x14ac:dyDescent="0.25">
      <c r="H106" s="26"/>
      <c r="I106" s="26"/>
      <c r="J106" s="26"/>
    </row>
    <row r="107" spans="5:10" x14ac:dyDescent="0.25">
      <c r="H107" s="72"/>
      <c r="I107" s="72"/>
      <c r="J107" s="72"/>
    </row>
    <row r="108" spans="5:10" x14ac:dyDescent="0.25">
      <c r="H108" s="72"/>
      <c r="I108" s="72"/>
      <c r="J108" s="72"/>
    </row>
    <row r="109" spans="5:10" x14ac:dyDescent="0.25">
      <c r="E109" s="72"/>
      <c r="F109" s="72"/>
      <c r="G109" s="72"/>
    </row>
    <row r="110" spans="5:10" x14ac:dyDescent="0.25">
      <c r="E110" s="72"/>
      <c r="F110" s="72"/>
      <c r="G110" s="72"/>
    </row>
    <row r="111" spans="5:10" x14ac:dyDescent="0.25">
      <c r="E111" s="72"/>
      <c r="F111" s="72"/>
      <c r="G111" s="72"/>
    </row>
    <row r="112" spans="5:10" x14ac:dyDescent="0.25">
      <c r="E112" s="72"/>
      <c r="F112" s="72"/>
      <c r="G112" s="72"/>
    </row>
    <row r="113" spans="5:7" x14ac:dyDescent="0.25">
      <c r="E113" s="72"/>
      <c r="F113" s="72"/>
      <c r="G113" s="72"/>
    </row>
    <row r="114" spans="5:7" x14ac:dyDescent="0.25">
      <c r="E114" s="72"/>
      <c r="F114" s="72"/>
      <c r="G114" s="72"/>
    </row>
  </sheetData>
  <mergeCells count="20">
    <mergeCell ref="M36:O36"/>
    <mergeCell ref="B29:H29"/>
    <mergeCell ref="B27:H27"/>
    <mergeCell ref="B28:H28"/>
    <mergeCell ref="B31:K31"/>
    <mergeCell ref="B32:K32"/>
    <mergeCell ref="B12:K12"/>
    <mergeCell ref="B22:B24"/>
    <mergeCell ref="J9:K9"/>
    <mergeCell ref="I8:K8"/>
    <mergeCell ref="C4:K5"/>
    <mergeCell ref="B20:B21"/>
    <mergeCell ref="J10:K10"/>
    <mergeCell ref="B6:J6"/>
    <mergeCell ref="B15:B19"/>
    <mergeCell ref="B7:C7"/>
    <mergeCell ref="B13:E13"/>
    <mergeCell ref="F13:G13"/>
    <mergeCell ref="H7:K7"/>
    <mergeCell ref="I13:K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SS_Inputs">
    <tabColor rgb="FF1B8ABF"/>
  </sheetPr>
  <dimension ref="B1:Y139"/>
  <sheetViews>
    <sheetView workbookViewId="0">
      <pane xSplit="6" topLeftCell="G1" activePane="topRight" state="frozenSplit"/>
      <selection activeCell="A7" sqref="A7"/>
      <selection pane="topRight" activeCell="E16" sqref="E16"/>
    </sheetView>
  </sheetViews>
  <sheetFormatPr defaultColWidth="20.7109375" defaultRowHeight="15" x14ac:dyDescent="0.25"/>
  <cols>
    <col min="1" max="1" width="4.28515625" style="1" customWidth="1"/>
    <col min="2" max="2" width="36.28515625" style="1" bestFit="1" customWidth="1"/>
    <col min="3" max="3" width="38.28515625" style="1" customWidth="1"/>
    <col min="4" max="4" width="4.42578125" style="1" customWidth="1"/>
    <col min="5" max="7" width="25.7109375" style="1" customWidth="1"/>
    <col min="8" max="13" width="25.7109375" style="1" hidden="1" customWidth="1"/>
    <col min="14" max="14" width="25.7109375" style="1" customWidth="1"/>
    <col min="15" max="425" width="20.7109375" style="1" customWidth="1"/>
    <col min="426" max="16384" width="20.7109375" style="1"/>
  </cols>
  <sheetData>
    <row r="1" spans="2:25" ht="30" customHeight="1" x14ac:dyDescent="0.25">
      <c r="B1" s="26"/>
    </row>
    <row r="2" spans="2:25" ht="30" customHeight="1" x14ac:dyDescent="0.25">
      <c r="D2" s="26"/>
    </row>
    <row r="3" spans="2:25" ht="10.5" customHeight="1" x14ac:dyDescent="0.25">
      <c r="D3" s="26"/>
    </row>
    <row r="4" spans="2:25" ht="21" x14ac:dyDescent="0.25">
      <c r="B4" s="334" t="s">
        <v>6</v>
      </c>
      <c r="C4" s="334"/>
      <c r="D4" s="2"/>
      <c r="E4" s="272" t="s">
        <v>7</v>
      </c>
      <c r="F4" s="272"/>
      <c r="G4" s="272"/>
      <c r="H4" s="272"/>
      <c r="I4" s="272"/>
      <c r="J4" s="272"/>
      <c r="K4" s="272"/>
      <c r="L4" s="272"/>
      <c r="M4" s="272"/>
      <c r="N4" s="272"/>
      <c r="X4" s="75"/>
      <c r="Y4" s="26"/>
    </row>
    <row r="5" spans="2:25" ht="21" customHeight="1" x14ac:dyDescent="0.25">
      <c r="B5" s="232" t="s">
        <v>184</v>
      </c>
      <c r="C5" s="233"/>
      <c r="D5" s="2"/>
      <c r="E5" s="234"/>
      <c r="F5" s="273" t="s">
        <v>8</v>
      </c>
      <c r="G5" s="273"/>
      <c r="H5" s="273" t="s">
        <v>134</v>
      </c>
      <c r="I5" s="273"/>
      <c r="J5" s="273"/>
      <c r="K5" s="273"/>
      <c r="L5" s="273" t="s">
        <v>10</v>
      </c>
      <c r="M5" s="273"/>
      <c r="N5" s="273"/>
      <c r="X5" s="75"/>
      <c r="Y5" s="26"/>
    </row>
    <row r="6" spans="2:25" s="97" customFormat="1" ht="18.75" x14ac:dyDescent="0.25">
      <c r="B6" s="232" t="s">
        <v>185</v>
      </c>
      <c r="C6" s="233"/>
      <c r="D6" s="7"/>
      <c r="E6" s="270" t="s">
        <v>201</v>
      </c>
      <c r="F6" s="270" t="s">
        <v>202</v>
      </c>
      <c r="G6" s="270" t="s">
        <v>203</v>
      </c>
      <c r="H6" s="270" t="s">
        <v>204</v>
      </c>
      <c r="I6" s="270" t="s">
        <v>205</v>
      </c>
      <c r="J6" s="270" t="s">
        <v>206</v>
      </c>
      <c r="K6" s="270" t="s">
        <v>207</v>
      </c>
      <c r="L6" s="270" t="s">
        <v>208</v>
      </c>
      <c r="M6" s="270" t="s">
        <v>209</v>
      </c>
      <c r="N6" s="270" t="s">
        <v>210</v>
      </c>
      <c r="X6" s="75"/>
      <c r="Y6" s="83"/>
    </row>
    <row r="7" spans="2:25" s="97" customFormat="1" ht="15.75" x14ac:dyDescent="0.25">
      <c r="B7" s="232" t="s">
        <v>186</v>
      </c>
      <c r="C7" s="233"/>
      <c r="D7" s="7"/>
      <c r="E7" s="235" t="s">
        <v>11</v>
      </c>
      <c r="F7" s="235" t="s">
        <v>12</v>
      </c>
      <c r="G7" s="235" t="s">
        <v>13</v>
      </c>
      <c r="H7" s="235"/>
      <c r="I7" s="235"/>
      <c r="J7" s="235"/>
      <c r="K7" s="235"/>
      <c r="L7" s="235"/>
      <c r="M7" s="235"/>
      <c r="N7" s="235" t="s">
        <v>16</v>
      </c>
      <c r="X7" s="98"/>
      <c r="Y7" s="83"/>
    </row>
    <row r="8" spans="2:25" ht="15.75" x14ac:dyDescent="0.25">
      <c r="B8" s="232" t="s">
        <v>187</v>
      </c>
      <c r="C8" s="236"/>
      <c r="D8" s="7"/>
      <c r="E8" s="235" t="s">
        <v>103</v>
      </c>
      <c r="F8" s="235" t="s">
        <v>211</v>
      </c>
      <c r="G8" s="235" t="s">
        <v>100</v>
      </c>
      <c r="H8" s="235"/>
      <c r="I8" s="235"/>
      <c r="J8" s="235"/>
      <c r="K8" s="235"/>
      <c r="L8" s="235"/>
      <c r="M8" s="235"/>
      <c r="N8" s="235" t="s">
        <v>105</v>
      </c>
      <c r="X8" s="89"/>
      <c r="Y8" s="26"/>
    </row>
    <row r="9" spans="2:25" ht="18" customHeight="1" x14ac:dyDescent="0.25">
      <c r="B9" s="237" t="s">
        <v>188</v>
      </c>
      <c r="C9" s="233"/>
      <c r="D9" s="7"/>
      <c r="E9" s="238"/>
      <c r="F9" s="238"/>
      <c r="G9" s="238"/>
      <c r="H9" s="238"/>
      <c r="I9" s="238"/>
      <c r="J9" s="238"/>
      <c r="K9" s="238"/>
      <c r="L9" s="238"/>
      <c r="M9" s="238"/>
      <c r="N9" s="238"/>
      <c r="X9" s="78"/>
      <c r="Y9" s="26"/>
    </row>
    <row r="10" spans="2:25" ht="18" customHeight="1" x14ac:dyDescent="0.25">
      <c r="D10" s="6"/>
      <c r="E10" s="238"/>
      <c r="F10" s="238"/>
      <c r="G10" s="238"/>
      <c r="H10" s="238"/>
      <c r="I10" s="238"/>
      <c r="J10" s="238"/>
      <c r="K10" s="238"/>
      <c r="L10" s="238"/>
      <c r="M10" s="238"/>
      <c r="N10" s="238"/>
      <c r="X10" s="9"/>
      <c r="Y10" s="9"/>
    </row>
    <row r="11" spans="2:25" ht="18" customHeight="1" x14ac:dyDescent="0.25">
      <c r="B11" s="334" t="s">
        <v>17</v>
      </c>
      <c r="C11" s="334"/>
      <c r="E11" s="238"/>
      <c r="F11" s="238"/>
      <c r="G11" s="238"/>
      <c r="H11" s="238"/>
      <c r="I11" s="238"/>
      <c r="J11" s="238"/>
      <c r="K11" s="238"/>
      <c r="L11" s="238"/>
      <c r="M11" s="238"/>
      <c r="N11" s="238"/>
      <c r="X11" s="9"/>
      <c r="Y11" s="9"/>
    </row>
    <row r="12" spans="2:25" ht="18" customHeight="1" x14ac:dyDescent="0.25">
      <c r="B12" s="367" t="s">
        <v>189</v>
      </c>
      <c r="C12" s="365"/>
      <c r="E12" s="238"/>
      <c r="F12" s="238"/>
      <c r="G12" s="238"/>
      <c r="H12" s="238"/>
      <c r="I12" s="238"/>
      <c r="J12" s="238"/>
      <c r="K12" s="238"/>
      <c r="L12" s="238"/>
      <c r="M12" s="238"/>
      <c r="N12" s="238"/>
      <c r="X12" s="9"/>
      <c r="Y12" s="9"/>
    </row>
    <row r="13" spans="2:25" s="5" customFormat="1" ht="18" customHeight="1" x14ac:dyDescent="0.25">
      <c r="B13" s="368"/>
      <c r="C13" s="365"/>
      <c r="E13" s="238"/>
      <c r="F13" s="238"/>
      <c r="G13" s="238"/>
      <c r="H13" s="238"/>
      <c r="I13" s="238"/>
      <c r="J13" s="238"/>
      <c r="K13" s="238"/>
      <c r="L13" s="238"/>
      <c r="M13" s="238"/>
      <c r="N13" s="238"/>
      <c r="X13" s="9"/>
      <c r="Y13" s="9"/>
    </row>
    <row r="14" spans="2:25" s="5" customFormat="1" ht="18" customHeight="1" x14ac:dyDescent="0.25">
      <c r="B14" s="232" t="s">
        <v>190</v>
      </c>
      <c r="C14" s="233"/>
      <c r="D14" s="2"/>
      <c r="E14" s="238"/>
      <c r="F14" s="238"/>
      <c r="G14" s="238"/>
      <c r="H14" s="238"/>
      <c r="I14" s="238"/>
      <c r="J14" s="238"/>
      <c r="K14" s="238"/>
      <c r="L14" s="238"/>
      <c r="M14" s="238"/>
      <c r="N14" s="238"/>
      <c r="X14" s="9"/>
      <c r="Y14" s="9"/>
    </row>
    <row r="15" spans="2:25" s="5" customFormat="1" ht="18" customHeight="1" x14ac:dyDescent="0.25">
      <c r="B15" s="366" t="s">
        <v>191</v>
      </c>
      <c r="C15" s="365"/>
      <c r="D15" s="3"/>
      <c r="E15" s="238"/>
      <c r="F15" s="238"/>
      <c r="G15" s="238"/>
      <c r="H15" s="238"/>
      <c r="I15" s="238"/>
      <c r="J15" s="238"/>
      <c r="K15" s="238"/>
      <c r="L15" s="238"/>
      <c r="M15" s="238"/>
      <c r="N15" s="238"/>
      <c r="X15" s="9"/>
      <c r="Y15" s="9"/>
    </row>
    <row r="16" spans="2:25" s="5" customFormat="1" ht="18" customHeight="1" x14ac:dyDescent="0.25">
      <c r="B16" s="366"/>
      <c r="C16" s="365"/>
      <c r="D16" s="3"/>
      <c r="E16" s="238"/>
      <c r="F16" s="238"/>
      <c r="G16" s="238"/>
      <c r="H16" s="238"/>
      <c r="I16" s="238"/>
      <c r="J16" s="238"/>
      <c r="K16" s="238"/>
      <c r="L16" s="238"/>
      <c r="M16" s="238"/>
      <c r="N16" s="238"/>
      <c r="X16" s="9"/>
      <c r="Y16" s="9"/>
    </row>
    <row r="17" spans="2:25" s="5" customFormat="1" ht="18" customHeight="1" x14ac:dyDescent="0.25">
      <c r="D17" s="3"/>
      <c r="E17" s="238"/>
      <c r="F17" s="238"/>
      <c r="G17" s="238"/>
      <c r="H17" s="238"/>
      <c r="I17" s="238"/>
      <c r="J17" s="238"/>
      <c r="K17" s="238"/>
      <c r="L17" s="238"/>
      <c r="M17" s="238"/>
      <c r="N17" s="238"/>
      <c r="X17" s="9"/>
      <c r="Y17" s="9"/>
    </row>
    <row r="18" spans="2:25" s="5" customFormat="1" ht="18" customHeight="1" x14ac:dyDescent="0.25">
      <c r="B18" s="369" t="s">
        <v>18</v>
      </c>
      <c r="C18" s="370"/>
      <c r="D18" s="4"/>
      <c r="E18" s="238"/>
      <c r="F18" s="238"/>
      <c r="G18" s="238"/>
      <c r="H18" s="238"/>
      <c r="I18" s="238"/>
      <c r="J18" s="238"/>
      <c r="K18" s="238"/>
      <c r="L18" s="238"/>
      <c r="M18" s="238"/>
      <c r="N18" s="238"/>
      <c r="X18" s="9"/>
      <c r="Y18" s="26"/>
    </row>
    <row r="19" spans="2:25" s="5" customFormat="1" ht="18" customHeight="1" x14ac:dyDescent="0.25">
      <c r="B19" s="232" t="s">
        <v>192</v>
      </c>
      <c r="C19" s="332"/>
      <c r="D19" s="6"/>
      <c r="E19" s="238"/>
      <c r="F19" s="238"/>
      <c r="G19" s="238"/>
      <c r="H19" s="238"/>
      <c r="I19" s="238"/>
      <c r="J19" s="238"/>
      <c r="K19" s="238"/>
      <c r="L19" s="238"/>
      <c r="M19" s="238"/>
      <c r="N19" s="238"/>
      <c r="X19" s="26"/>
      <c r="Y19" s="26"/>
    </row>
    <row r="20" spans="2:25" s="5" customFormat="1" ht="18" customHeight="1" x14ac:dyDescent="0.25">
      <c r="B20" s="237" t="s">
        <v>101</v>
      </c>
      <c r="C20" s="331"/>
      <c r="D20" s="6"/>
      <c r="E20" s="238"/>
      <c r="F20" s="238"/>
      <c r="G20" s="238"/>
      <c r="H20" s="238"/>
      <c r="I20" s="238"/>
      <c r="J20" s="238"/>
      <c r="K20" s="238"/>
      <c r="L20" s="238"/>
      <c r="M20" s="238"/>
      <c r="N20" s="238"/>
      <c r="X20" s="26"/>
      <c r="Y20" s="74"/>
    </row>
    <row r="21" spans="2:25" s="5" customFormat="1" ht="18" customHeight="1" x14ac:dyDescent="0.25">
      <c r="B21" s="237" t="s">
        <v>174</v>
      </c>
      <c r="C21" s="331"/>
      <c r="D21" s="6"/>
      <c r="E21" s="238"/>
      <c r="F21" s="239"/>
      <c r="G21" s="240"/>
      <c r="H21" s="241"/>
      <c r="I21" s="241"/>
      <c r="J21" s="241"/>
      <c r="K21" s="241"/>
      <c r="L21" s="241"/>
      <c r="M21" s="241"/>
      <c r="N21" s="241"/>
      <c r="X21" s="74"/>
      <c r="Y21" s="74"/>
    </row>
    <row r="22" spans="2:25" s="5" customFormat="1" ht="18" customHeight="1" x14ac:dyDescent="0.25">
      <c r="B22" s="237" t="s">
        <v>193</v>
      </c>
      <c r="C22" s="332"/>
      <c r="D22" s="6"/>
      <c r="E22" s="238"/>
      <c r="F22" s="239"/>
      <c r="G22" s="240"/>
      <c r="H22" s="241"/>
      <c r="I22" s="241"/>
      <c r="J22" s="241"/>
      <c r="K22" s="241"/>
      <c r="L22" s="241"/>
      <c r="M22" s="241"/>
      <c r="N22" s="241"/>
      <c r="X22" s="74"/>
      <c r="Y22" s="74"/>
    </row>
    <row r="23" spans="2:25" s="5" customFormat="1" ht="15.75" x14ac:dyDescent="0.25">
      <c r="B23" s="237" t="s">
        <v>175</v>
      </c>
      <c r="C23" s="331"/>
      <c r="D23" s="6"/>
      <c r="E23" s="238"/>
      <c r="F23" s="239"/>
      <c r="G23" s="240"/>
      <c r="H23" s="241"/>
      <c r="I23" s="241"/>
      <c r="J23" s="241"/>
      <c r="K23" s="241"/>
      <c r="L23" s="241"/>
      <c r="M23" s="241"/>
      <c r="N23" s="241"/>
      <c r="X23" s="74"/>
      <c r="Y23" s="74"/>
    </row>
    <row r="24" spans="2:25" s="5" customFormat="1" ht="18" customHeight="1" x14ac:dyDescent="0.25">
      <c r="B24" s="237" t="s">
        <v>102</v>
      </c>
      <c r="C24" s="331"/>
      <c r="D24" s="6"/>
      <c r="E24" s="238"/>
      <c r="F24" s="239"/>
      <c r="G24" s="240"/>
      <c r="H24" s="241"/>
      <c r="I24" s="241"/>
      <c r="J24" s="241"/>
      <c r="K24" s="241"/>
      <c r="L24" s="241"/>
      <c r="M24" s="241"/>
      <c r="N24" s="241"/>
      <c r="X24" s="26"/>
      <c r="Y24" s="74"/>
    </row>
    <row r="25" spans="2:25" s="5" customFormat="1" ht="18" customHeight="1" x14ac:dyDescent="0.25">
      <c r="B25" s="237" t="s">
        <v>176</v>
      </c>
      <c r="C25" s="331"/>
      <c r="D25" s="6"/>
      <c r="E25" s="238"/>
      <c r="F25" s="239"/>
      <c r="G25" s="240"/>
      <c r="H25" s="241"/>
      <c r="I25" s="241"/>
      <c r="J25" s="241"/>
      <c r="K25" s="241"/>
      <c r="L25" s="241"/>
      <c r="M25" s="241"/>
      <c r="N25" s="241"/>
      <c r="X25" s="1"/>
      <c r="Y25" s="74"/>
    </row>
    <row r="26" spans="2:25" s="5" customFormat="1" ht="18" customHeight="1" x14ac:dyDescent="0.25">
      <c r="B26" s="237" t="s">
        <v>194</v>
      </c>
      <c r="C26" s="333"/>
      <c r="D26" s="6"/>
      <c r="E26" s="238"/>
      <c r="F26" s="239"/>
      <c r="G26" s="240"/>
      <c r="H26" s="241"/>
      <c r="I26" s="241"/>
      <c r="J26" s="241"/>
      <c r="K26" s="241"/>
      <c r="L26" s="241"/>
      <c r="M26" s="241"/>
      <c r="N26" s="241"/>
      <c r="X26" s="74"/>
      <c r="Y26" s="74"/>
    </row>
    <row r="27" spans="2:25" s="5" customFormat="1" ht="18" customHeight="1" x14ac:dyDescent="0.25">
      <c r="B27" s="120"/>
      <c r="C27" s="13"/>
      <c r="D27" s="6"/>
      <c r="E27" s="238"/>
      <c r="F27" s="239"/>
      <c r="G27" s="240"/>
      <c r="H27" s="241"/>
      <c r="I27" s="241"/>
      <c r="J27" s="241"/>
      <c r="K27" s="241"/>
      <c r="L27" s="241"/>
      <c r="M27" s="241"/>
      <c r="N27" s="241"/>
      <c r="X27" s="74"/>
      <c r="Y27" s="74"/>
    </row>
    <row r="28" spans="2:25" s="5" customFormat="1" ht="18" customHeight="1" x14ac:dyDescent="0.25">
      <c r="B28" s="75"/>
      <c r="C28" s="75"/>
      <c r="E28" s="238"/>
      <c r="F28" s="239"/>
      <c r="G28" s="240"/>
      <c r="H28" s="241"/>
      <c r="I28" s="241"/>
      <c r="J28" s="241"/>
      <c r="K28" s="241"/>
      <c r="L28" s="241"/>
      <c r="M28" s="241"/>
      <c r="N28" s="241"/>
      <c r="X28" s="74"/>
      <c r="Y28" s="74"/>
    </row>
    <row r="29" spans="2:25" s="5" customFormat="1" ht="18" customHeight="1" x14ac:dyDescent="0.25">
      <c r="B29" s="75"/>
      <c r="C29" s="75"/>
      <c r="E29" s="238"/>
      <c r="F29" s="239"/>
      <c r="G29" s="240"/>
      <c r="H29" s="241"/>
      <c r="I29" s="241"/>
      <c r="J29" s="241"/>
      <c r="K29" s="241"/>
      <c r="L29" s="241"/>
      <c r="M29" s="241"/>
      <c r="N29" s="241"/>
      <c r="X29" s="74"/>
      <c r="Y29" s="74"/>
    </row>
    <row r="30" spans="2:25" s="5" customFormat="1" ht="18" customHeight="1" x14ac:dyDescent="0.25">
      <c r="B30" s="75"/>
      <c r="C30" s="75"/>
      <c r="E30" s="238"/>
      <c r="F30" s="239"/>
      <c r="G30" s="240"/>
      <c r="H30" s="241"/>
      <c r="I30" s="241"/>
      <c r="J30" s="241"/>
      <c r="K30" s="241"/>
      <c r="L30" s="241"/>
      <c r="M30" s="241"/>
      <c r="N30" s="241"/>
      <c r="X30" s="74"/>
      <c r="Y30" s="74"/>
    </row>
    <row r="31" spans="2:25" s="5" customFormat="1" ht="18" customHeight="1" x14ac:dyDescent="0.25">
      <c r="E31" s="238"/>
      <c r="F31" s="239"/>
      <c r="G31" s="240"/>
      <c r="H31" s="241"/>
      <c r="I31" s="241"/>
      <c r="J31" s="241"/>
      <c r="K31" s="241"/>
      <c r="L31" s="241"/>
      <c r="M31" s="241"/>
      <c r="N31" s="241"/>
      <c r="X31" s="8"/>
      <c r="Y31" s="8"/>
    </row>
    <row r="32" spans="2:25" s="5" customFormat="1" ht="18" customHeight="1" x14ac:dyDescent="0.25">
      <c r="E32" s="238"/>
      <c r="F32" s="239"/>
      <c r="G32" s="240"/>
      <c r="H32" s="241"/>
      <c r="I32" s="241"/>
      <c r="J32" s="241"/>
      <c r="K32" s="241"/>
      <c r="L32" s="241"/>
      <c r="M32" s="241"/>
      <c r="N32" s="241"/>
      <c r="X32" s="364"/>
      <c r="Y32" s="364"/>
    </row>
    <row r="33" spans="2:14" s="8" customFormat="1" x14ac:dyDescent="0.25"/>
    <row r="34" spans="2:14" s="26" customFormat="1" x14ac:dyDescent="0.25"/>
    <row r="35" spans="2:14" s="26" customFormat="1" ht="18.75" x14ac:dyDescent="0.25">
      <c r="E35" s="75"/>
      <c r="F35" s="75"/>
      <c r="G35" s="75"/>
      <c r="H35" s="75"/>
      <c r="I35" s="75"/>
      <c r="K35" s="135"/>
      <c r="L35" s="135"/>
      <c r="M35" s="135"/>
      <c r="N35" s="135"/>
    </row>
    <row r="36" spans="2:14" s="26" customFormat="1" ht="18.75" x14ac:dyDescent="0.25">
      <c r="E36" s="75"/>
      <c r="F36" s="75"/>
      <c r="G36" s="135"/>
      <c r="H36" s="111"/>
      <c r="I36" s="111"/>
      <c r="J36" s="111"/>
      <c r="K36" s="111"/>
      <c r="L36" s="111"/>
      <c r="M36" s="111"/>
      <c r="N36" s="111"/>
    </row>
    <row r="37" spans="2:14" s="26" customFormat="1" ht="15.75" x14ac:dyDescent="0.25">
      <c r="E37" s="89"/>
      <c r="G37" s="112"/>
      <c r="H37" s="89"/>
      <c r="I37" s="89"/>
      <c r="K37" s="95"/>
      <c r="L37" s="95"/>
      <c r="M37" s="95"/>
      <c r="N37" s="95"/>
    </row>
    <row r="38" spans="2:14" s="26" customFormat="1" x14ac:dyDescent="0.25">
      <c r="E38" s="74"/>
      <c r="F38" s="95"/>
      <c r="G38" s="95"/>
      <c r="H38" s="76"/>
      <c r="I38" s="76"/>
      <c r="K38" s="95"/>
      <c r="L38" s="95"/>
      <c r="M38" s="95"/>
      <c r="N38" s="95"/>
    </row>
    <row r="39" spans="2:14" s="9" customFormat="1" x14ac:dyDescent="0.25">
      <c r="F39" s="95"/>
      <c r="G39" s="95"/>
      <c r="H39" s="76"/>
      <c r="I39" s="76"/>
      <c r="K39" s="95"/>
      <c r="L39" s="95"/>
      <c r="M39" s="95"/>
      <c r="N39" s="95"/>
    </row>
    <row r="40" spans="2:14" s="9" customFormat="1" x14ac:dyDescent="0.25">
      <c r="B40" s="1"/>
      <c r="C40" s="108"/>
      <c r="E40" s="74"/>
      <c r="F40" s="95"/>
      <c r="G40" s="95"/>
      <c r="H40" s="76"/>
      <c r="I40" s="76"/>
      <c r="K40" s="96"/>
      <c r="L40" s="96"/>
      <c r="M40" s="96"/>
      <c r="N40" s="96"/>
    </row>
    <row r="41" spans="2:14" s="9" customFormat="1" x14ac:dyDescent="0.25">
      <c r="B41" s="1"/>
      <c r="C41" s="109"/>
      <c r="E41" s="74"/>
      <c r="F41" s="95"/>
      <c r="G41" s="95"/>
      <c r="H41" s="76"/>
      <c r="I41" s="76"/>
      <c r="K41" s="95"/>
      <c r="L41" s="95"/>
      <c r="M41" s="95"/>
      <c r="N41" s="95"/>
    </row>
    <row r="42" spans="2:14" s="9" customFormat="1" x14ac:dyDescent="0.25">
      <c r="B42" s="1"/>
      <c r="C42" s="109"/>
      <c r="E42" s="74"/>
      <c r="F42" s="95"/>
      <c r="G42" s="95"/>
      <c r="H42" s="76"/>
      <c r="I42" s="76"/>
      <c r="K42" s="95"/>
      <c r="L42" s="95"/>
      <c r="M42" s="95"/>
      <c r="N42" s="95"/>
    </row>
    <row r="43" spans="2:14" s="9" customFormat="1" x14ac:dyDescent="0.25">
      <c r="B43" s="1"/>
      <c r="C43" s="1"/>
      <c r="E43" s="74"/>
      <c r="F43" s="95"/>
      <c r="G43" s="95"/>
      <c r="H43" s="76"/>
      <c r="I43" s="76"/>
      <c r="K43" s="1"/>
      <c r="L43" s="1"/>
      <c r="M43" s="1"/>
      <c r="N43" s="26"/>
    </row>
    <row r="44" spans="2:14" s="9" customFormat="1" x14ac:dyDescent="0.25">
      <c r="B44" s="1"/>
      <c r="C44" s="110"/>
      <c r="E44" s="74"/>
      <c r="F44" s="90"/>
      <c r="G44" s="90"/>
      <c r="H44" s="76"/>
      <c r="I44" s="76"/>
      <c r="K44" s="1"/>
      <c r="L44" s="1"/>
      <c r="M44" s="1"/>
      <c r="N44" s="26"/>
    </row>
    <row r="45" spans="2:14" s="9" customFormat="1" x14ac:dyDescent="0.25">
      <c r="E45" s="74"/>
      <c r="F45" s="95"/>
      <c r="G45" s="95"/>
      <c r="H45" s="76"/>
      <c r="I45" s="76"/>
      <c r="K45" s="1"/>
      <c r="L45" s="1"/>
      <c r="M45" s="1"/>
      <c r="N45" s="26"/>
    </row>
    <row r="46" spans="2:14" s="9" customFormat="1" x14ac:dyDescent="0.25">
      <c r="E46" s="74"/>
      <c r="F46" s="95"/>
      <c r="G46" s="95"/>
      <c r="H46" s="76"/>
      <c r="I46" s="76"/>
      <c r="K46" s="1"/>
      <c r="L46" s="1"/>
      <c r="M46" s="1"/>
      <c r="N46" s="26"/>
    </row>
    <row r="47" spans="2:14" s="9" customFormat="1" x14ac:dyDescent="0.25">
      <c r="E47" s="74"/>
      <c r="F47" s="90"/>
      <c r="G47" s="90"/>
      <c r="H47" s="76"/>
      <c r="I47" s="76"/>
      <c r="K47" s="1"/>
      <c r="L47" s="1"/>
      <c r="M47" s="1"/>
      <c r="N47" s="26"/>
    </row>
    <row r="48" spans="2:14" s="9" customFormat="1" x14ac:dyDescent="0.25">
      <c r="E48" s="74"/>
      <c r="F48" s="95"/>
      <c r="G48" s="95"/>
      <c r="H48" s="76"/>
      <c r="I48" s="76"/>
      <c r="K48" s="1"/>
      <c r="L48" s="1"/>
      <c r="M48" s="1"/>
      <c r="N48" s="26"/>
    </row>
    <row r="49" spans="4:14" s="26" customFormat="1" x14ac:dyDescent="0.25">
      <c r="E49" s="74"/>
      <c r="F49" s="95"/>
      <c r="G49" s="95"/>
      <c r="H49" s="76"/>
      <c r="I49" s="76"/>
      <c r="K49" s="1"/>
      <c r="L49" s="1"/>
      <c r="M49" s="1"/>
    </row>
    <row r="50" spans="4:14" s="26" customFormat="1" x14ac:dyDescent="0.25">
      <c r="E50" s="74"/>
      <c r="F50" s="95"/>
      <c r="G50" s="95"/>
      <c r="H50" s="76"/>
      <c r="I50" s="76"/>
    </row>
    <row r="51" spans="4:14" s="26" customFormat="1" ht="18.75" x14ac:dyDescent="0.25">
      <c r="E51" s="74"/>
      <c r="F51" s="95"/>
      <c r="G51" s="95"/>
      <c r="H51" s="76"/>
      <c r="I51" s="76"/>
      <c r="K51" s="135"/>
      <c r="L51" s="135"/>
      <c r="M51" s="135"/>
      <c r="N51" s="135"/>
    </row>
    <row r="52" spans="4:14" s="26" customFormat="1" x14ac:dyDescent="0.25">
      <c r="E52" s="74"/>
      <c r="F52" s="95"/>
      <c r="G52" s="95"/>
      <c r="H52" s="76"/>
      <c r="I52" s="76"/>
      <c r="K52" s="84"/>
      <c r="L52" s="84"/>
      <c r="M52" s="84"/>
      <c r="N52" s="84"/>
    </row>
    <row r="53" spans="4:14" s="26" customFormat="1" x14ac:dyDescent="0.25">
      <c r="E53" s="74"/>
      <c r="F53" s="95"/>
      <c r="G53" s="95"/>
      <c r="H53" s="76"/>
      <c r="I53" s="76"/>
      <c r="K53" s="84"/>
      <c r="L53" s="84"/>
      <c r="M53" s="84"/>
      <c r="N53" s="84"/>
    </row>
    <row r="54" spans="4:14" s="26" customFormat="1" x14ac:dyDescent="0.25">
      <c r="E54" s="74"/>
      <c r="F54" s="95"/>
      <c r="G54" s="95"/>
      <c r="H54" s="76"/>
      <c r="I54" s="76"/>
      <c r="K54" s="84"/>
      <c r="L54" s="84"/>
      <c r="M54" s="84"/>
      <c r="N54" s="84"/>
    </row>
    <row r="55" spans="4:14" s="26" customFormat="1" x14ac:dyDescent="0.25">
      <c r="E55" s="74"/>
      <c r="F55" s="95"/>
      <c r="G55" s="95"/>
      <c r="H55" s="76"/>
      <c r="I55" s="76"/>
      <c r="K55" s="84"/>
      <c r="L55" s="84"/>
      <c r="M55" s="84"/>
      <c r="N55" s="84"/>
    </row>
    <row r="56" spans="4:14" s="26" customFormat="1" x14ac:dyDescent="0.25">
      <c r="E56" s="74"/>
      <c r="F56" s="95"/>
      <c r="G56" s="95"/>
      <c r="H56" s="76"/>
      <c r="I56" s="76"/>
      <c r="K56" s="84"/>
      <c r="L56" s="84"/>
      <c r="M56" s="84"/>
      <c r="N56" s="84"/>
    </row>
    <row r="57" spans="4:14" x14ac:dyDescent="0.25">
      <c r="E57" s="74"/>
      <c r="F57" s="95"/>
      <c r="G57" s="95"/>
      <c r="H57" s="76"/>
      <c r="I57" s="76"/>
      <c r="K57" s="84"/>
      <c r="L57" s="84"/>
      <c r="M57" s="84"/>
      <c r="N57" s="84"/>
    </row>
    <row r="58" spans="4:14" s="8" customFormat="1" x14ac:dyDescent="0.25">
      <c r="E58" s="74"/>
      <c r="F58" s="95"/>
      <c r="G58" s="95"/>
      <c r="H58" s="76"/>
      <c r="I58" s="76"/>
      <c r="K58" s="1"/>
      <c r="L58" s="1"/>
      <c r="M58" s="1"/>
      <c r="N58" s="1"/>
    </row>
    <row r="59" spans="4:14" s="8" customFormat="1" x14ac:dyDescent="0.25">
      <c r="E59" s="74"/>
      <c r="F59" s="96"/>
      <c r="G59" s="96"/>
      <c r="H59" s="76"/>
      <c r="I59" s="76"/>
    </row>
    <row r="60" spans="4:14" s="8" customFormat="1" x14ac:dyDescent="0.25">
      <c r="E60" s="107"/>
      <c r="F60" s="95"/>
      <c r="G60" s="95"/>
      <c r="H60" s="76"/>
      <c r="I60" s="76"/>
    </row>
    <row r="61" spans="4:14" s="8" customFormat="1" ht="18.75" x14ac:dyDescent="0.25">
      <c r="D61" s="12"/>
      <c r="E61" s="111"/>
      <c r="F61" s="111"/>
      <c r="G61" s="102"/>
      <c r="H61" s="85"/>
      <c r="I61" s="85"/>
    </row>
    <row r="62" spans="4:14" s="8" customFormat="1" x14ac:dyDescent="0.25">
      <c r="D62" s="15"/>
      <c r="E62" s="13"/>
      <c r="F62" s="13"/>
      <c r="G62" s="13"/>
      <c r="H62" s="10"/>
      <c r="I62" s="10"/>
      <c r="J62" s="134"/>
      <c r="K62" s="134"/>
      <c r="L62" s="134"/>
      <c r="M62" s="134"/>
      <c r="N62" s="134"/>
    </row>
    <row r="63" spans="4:14" s="8" customFormat="1" x14ac:dyDescent="0.25">
      <c r="E63" s="77"/>
      <c r="F63" s="77"/>
      <c r="G63" s="77"/>
      <c r="H63" s="133"/>
      <c r="I63" s="133"/>
      <c r="J63" s="16"/>
      <c r="K63" s="16"/>
      <c r="L63" s="16"/>
      <c r="M63" s="16"/>
      <c r="N63" s="16"/>
    </row>
    <row r="64" spans="4:14" s="8" customFormat="1" x14ac:dyDescent="0.25">
      <c r="H64" s="22"/>
      <c r="I64" s="22"/>
      <c r="J64" s="16"/>
      <c r="K64" s="16"/>
      <c r="L64" s="16"/>
      <c r="M64" s="16"/>
      <c r="N64" s="16"/>
    </row>
    <row r="65" spans="4:14" s="8" customFormat="1" x14ac:dyDescent="0.25"/>
    <row r="66" spans="4:14" s="8" customFormat="1" x14ac:dyDescent="0.25">
      <c r="D66" s="74"/>
      <c r="H66" s="26"/>
      <c r="I66" s="26"/>
      <c r="J66" s="26"/>
      <c r="K66" s="26"/>
      <c r="L66" s="26"/>
      <c r="M66" s="26"/>
      <c r="N66" s="26"/>
    </row>
    <row r="67" spans="4:14" s="8" customFormat="1" x14ac:dyDescent="0.25">
      <c r="H67" s="26"/>
      <c r="I67" s="26"/>
      <c r="J67" s="26"/>
      <c r="K67" s="26"/>
      <c r="L67" s="26"/>
      <c r="M67" s="26"/>
      <c r="N67" s="26"/>
    </row>
    <row r="68" spans="4:14" x14ac:dyDescent="0.25">
      <c r="H68" s="26"/>
      <c r="I68" s="26"/>
      <c r="J68" s="26"/>
      <c r="K68" s="26"/>
      <c r="L68" s="26"/>
      <c r="M68" s="26"/>
      <c r="N68" s="26"/>
    </row>
    <row r="69" spans="4:14" x14ac:dyDescent="0.25">
      <c r="H69" s="26"/>
      <c r="I69" s="26"/>
      <c r="J69" s="26"/>
      <c r="K69" s="26"/>
      <c r="L69" s="26"/>
      <c r="M69" s="26"/>
      <c r="N69" s="26"/>
    </row>
    <row r="70" spans="4:14" s="30" customFormat="1" x14ac:dyDescent="0.25">
      <c r="D70" s="74"/>
      <c r="H70" s="26"/>
      <c r="I70" s="26"/>
      <c r="J70" s="26"/>
      <c r="K70" s="26"/>
      <c r="L70" s="26"/>
      <c r="M70" s="26"/>
      <c r="N70" s="26"/>
    </row>
    <row r="71" spans="4:14" s="30" customFormat="1" x14ac:dyDescent="0.25">
      <c r="H71" s="26"/>
      <c r="I71" s="26"/>
      <c r="J71" s="26"/>
      <c r="K71" s="26"/>
      <c r="L71" s="26"/>
      <c r="M71" s="26"/>
      <c r="N71" s="26"/>
    </row>
    <row r="72" spans="4:14" x14ac:dyDescent="0.25">
      <c r="E72" s="74"/>
      <c r="F72" s="74"/>
      <c r="G72" s="74"/>
      <c r="H72" s="34"/>
      <c r="I72" s="34"/>
      <c r="J72" s="16"/>
      <c r="K72" s="16"/>
      <c r="L72" s="16"/>
      <c r="M72" s="16"/>
      <c r="N72" s="16"/>
    </row>
    <row r="73" spans="4:14" x14ac:dyDescent="0.25">
      <c r="E73" s="74"/>
      <c r="F73" s="74"/>
      <c r="G73" s="74"/>
      <c r="H73" s="34"/>
      <c r="I73" s="34"/>
      <c r="J73" s="16"/>
      <c r="K73" s="16"/>
      <c r="L73" s="16"/>
      <c r="M73" s="16"/>
      <c r="N73" s="16"/>
    </row>
    <row r="74" spans="4:14" x14ac:dyDescent="0.25">
      <c r="E74" s="74"/>
      <c r="F74" s="74"/>
      <c r="G74" s="74"/>
      <c r="H74" s="35"/>
      <c r="I74" s="35"/>
      <c r="J74" s="16"/>
      <c r="K74" s="16"/>
      <c r="L74" s="16"/>
      <c r="M74" s="16"/>
      <c r="N74" s="16"/>
    </row>
    <row r="75" spans="4:14" x14ac:dyDescent="0.25">
      <c r="E75" s="74"/>
      <c r="F75" s="74"/>
      <c r="G75" s="74"/>
      <c r="H75" s="39"/>
      <c r="I75" s="39"/>
      <c r="J75" s="16"/>
      <c r="K75" s="16"/>
      <c r="L75" s="16"/>
      <c r="M75" s="16"/>
      <c r="N75" s="16"/>
    </row>
    <row r="76" spans="4:14" s="26" customFormat="1" x14ac:dyDescent="0.25">
      <c r="E76" s="74"/>
      <c r="F76" s="74"/>
      <c r="G76" s="74"/>
      <c r="H76" s="41"/>
      <c r="I76" s="41"/>
      <c r="J76" s="42"/>
      <c r="K76" s="42"/>
      <c r="L76" s="42"/>
      <c r="M76" s="42"/>
      <c r="N76" s="42"/>
    </row>
    <row r="77" spans="4:14" x14ac:dyDescent="0.25">
      <c r="E77" s="74"/>
      <c r="F77" s="74"/>
      <c r="G77" s="74"/>
      <c r="H77" s="39"/>
      <c r="I77" s="39"/>
      <c r="J77" s="16"/>
      <c r="K77" s="16"/>
      <c r="L77" s="16"/>
      <c r="M77" s="16"/>
      <c r="N77" s="16"/>
    </row>
    <row r="78" spans="4:14" x14ac:dyDescent="0.25">
      <c r="E78" s="74"/>
      <c r="F78" s="74"/>
      <c r="G78" s="74"/>
      <c r="H78" s="43"/>
      <c r="I78" s="43"/>
      <c r="J78" s="16"/>
      <c r="K78" s="16"/>
      <c r="L78" s="16"/>
      <c r="M78" s="16"/>
      <c r="N78" s="16"/>
    </row>
    <row r="79" spans="4:14" x14ac:dyDescent="0.25">
      <c r="D79" s="16"/>
      <c r="E79" s="31"/>
      <c r="F79" s="31"/>
      <c r="G79" s="31"/>
      <c r="H79" s="45"/>
      <c r="I79" s="45"/>
      <c r="J79" s="16"/>
      <c r="K79" s="16"/>
      <c r="L79" s="16"/>
      <c r="M79" s="16"/>
      <c r="N79" s="16"/>
    </row>
    <row r="80" spans="4:14" x14ac:dyDescent="0.25">
      <c r="D80" s="16"/>
      <c r="E80" s="32"/>
      <c r="F80" s="32"/>
      <c r="G80" s="32"/>
      <c r="H80" s="47"/>
      <c r="I80" s="47"/>
      <c r="J80" s="16"/>
      <c r="K80" s="16"/>
      <c r="L80" s="16"/>
      <c r="M80" s="16"/>
      <c r="N80" s="16"/>
    </row>
    <row r="81" spans="4:14" x14ac:dyDescent="0.25">
      <c r="D81" s="48"/>
      <c r="E81" s="49"/>
      <c r="F81" s="49"/>
      <c r="G81" s="49"/>
      <c r="H81" s="8"/>
      <c r="I81" s="8"/>
      <c r="J81" s="16"/>
      <c r="K81" s="16"/>
      <c r="L81" s="16"/>
      <c r="M81" s="16"/>
      <c r="N81" s="16"/>
    </row>
    <row r="82" spans="4:14" x14ac:dyDescent="0.25">
      <c r="D82" s="48"/>
      <c r="E82" s="49"/>
      <c r="F82" s="49"/>
      <c r="G82" s="49"/>
      <c r="H82" s="50"/>
      <c r="I82" s="50"/>
      <c r="J82" s="16"/>
      <c r="K82" s="16"/>
      <c r="L82" s="16"/>
      <c r="M82" s="16"/>
      <c r="N82" s="16"/>
    </row>
    <row r="83" spans="4:14" x14ac:dyDescent="0.25">
      <c r="D83" s="48"/>
      <c r="E83" s="51"/>
      <c r="F83" s="51"/>
      <c r="G83" s="51"/>
      <c r="H83" s="46"/>
      <c r="I83" s="46"/>
      <c r="J83" s="16"/>
      <c r="K83" s="16"/>
      <c r="L83" s="16"/>
      <c r="M83" s="16"/>
      <c r="N83" s="16"/>
    </row>
    <row r="84" spans="4:14" x14ac:dyDescent="0.25">
      <c r="D84" s="53"/>
      <c r="E84" s="54"/>
      <c r="F84" s="54"/>
      <c r="G84" s="54"/>
      <c r="H84" s="56"/>
      <c r="I84" s="56"/>
      <c r="J84" s="16"/>
      <c r="K84" s="16"/>
      <c r="L84" s="16"/>
      <c r="M84" s="16"/>
      <c r="N84" s="16"/>
    </row>
    <row r="85" spans="4:14" x14ac:dyDescent="0.25">
      <c r="D85" s="57"/>
      <c r="E85" s="44"/>
      <c r="F85" s="44"/>
      <c r="G85" s="44"/>
      <c r="H85" s="59"/>
      <c r="I85" s="59"/>
      <c r="J85" s="16"/>
      <c r="K85" s="16"/>
      <c r="L85" s="16"/>
      <c r="M85" s="16"/>
      <c r="N85" s="16"/>
    </row>
    <row r="86" spans="4:14" x14ac:dyDescent="0.25">
      <c r="D86" s="53"/>
      <c r="E86" s="54"/>
      <c r="F86" s="54"/>
      <c r="G86" s="54"/>
      <c r="H86" s="43"/>
      <c r="I86" s="43"/>
      <c r="J86" s="16"/>
      <c r="K86" s="16"/>
      <c r="L86" s="16"/>
      <c r="M86" s="16"/>
      <c r="N86" s="16"/>
    </row>
    <row r="87" spans="4:14" x14ac:dyDescent="0.25">
      <c r="D87" s="57"/>
      <c r="E87" s="44"/>
      <c r="F87" s="44"/>
      <c r="G87" s="44"/>
      <c r="H87" s="59"/>
      <c r="I87" s="59"/>
      <c r="J87" s="60"/>
      <c r="K87" s="60"/>
      <c r="L87" s="60"/>
      <c r="M87" s="60"/>
      <c r="N87" s="60"/>
    </row>
    <row r="88" spans="4:14" x14ac:dyDescent="0.25">
      <c r="D88" s="33"/>
      <c r="E88" s="54"/>
      <c r="F88" s="54"/>
      <c r="G88" s="54"/>
      <c r="H88" s="43"/>
      <c r="I88" s="43"/>
      <c r="J88" s="60"/>
      <c r="K88" s="60"/>
      <c r="L88" s="60"/>
      <c r="M88" s="60"/>
      <c r="N88" s="60"/>
    </row>
    <row r="89" spans="4:14" x14ac:dyDescent="0.25">
      <c r="D89" s="57"/>
      <c r="E89" s="44"/>
      <c r="F89" s="44"/>
      <c r="G89" s="44"/>
      <c r="H89" s="46"/>
      <c r="I89" s="46"/>
      <c r="J89" s="16"/>
      <c r="K89" s="16"/>
      <c r="L89" s="16"/>
      <c r="M89" s="16"/>
      <c r="N89" s="16"/>
    </row>
    <row r="90" spans="4:14" x14ac:dyDescent="0.25">
      <c r="D90" s="53"/>
      <c r="E90" s="54"/>
      <c r="F90" s="54"/>
      <c r="G90" s="54"/>
      <c r="H90" s="46"/>
      <c r="I90" s="46"/>
      <c r="J90" s="16"/>
      <c r="K90" s="16"/>
      <c r="L90" s="16"/>
      <c r="M90" s="16"/>
      <c r="N90" s="16"/>
    </row>
    <row r="91" spans="4:14" x14ac:dyDescent="0.25">
      <c r="D91" s="57"/>
      <c r="E91" s="44"/>
      <c r="F91" s="44"/>
      <c r="G91" s="44"/>
      <c r="H91" s="46"/>
      <c r="I91" s="46"/>
      <c r="J91" s="16"/>
      <c r="K91" s="16"/>
      <c r="L91" s="16"/>
      <c r="M91" s="16"/>
      <c r="N91" s="16"/>
    </row>
    <row r="92" spans="4:14" x14ac:dyDescent="0.25">
      <c r="D92" s="53"/>
      <c r="E92" s="54"/>
      <c r="F92" s="54"/>
      <c r="G92" s="54"/>
      <c r="H92" s="46"/>
      <c r="I92" s="46"/>
      <c r="J92" s="16"/>
      <c r="K92" s="16"/>
      <c r="L92" s="16"/>
      <c r="M92" s="16"/>
      <c r="N92" s="16"/>
    </row>
    <row r="93" spans="4:14" x14ac:dyDescent="0.25">
      <c r="D93" s="57"/>
      <c r="E93" s="44"/>
      <c r="F93" s="44"/>
      <c r="G93" s="44"/>
      <c r="H93" s="46"/>
      <c r="I93" s="46"/>
      <c r="J93" s="16"/>
      <c r="K93" s="16"/>
      <c r="L93" s="16"/>
      <c r="M93" s="16"/>
      <c r="N93" s="16"/>
    </row>
    <row r="94" spans="4:14" x14ac:dyDescent="0.25">
      <c r="D94" s="62"/>
      <c r="E94" s="54"/>
      <c r="F94" s="54"/>
      <c r="G94" s="54"/>
      <c r="H94" s="46"/>
      <c r="I94" s="46"/>
      <c r="J94" s="16"/>
      <c r="K94" s="16"/>
      <c r="L94" s="16"/>
      <c r="M94" s="16"/>
      <c r="N94" s="16"/>
    </row>
    <row r="95" spans="4:14" x14ac:dyDescent="0.25">
      <c r="D95" s="57"/>
      <c r="E95" s="44"/>
      <c r="F95" s="44"/>
      <c r="G95" s="44"/>
      <c r="H95" s="46"/>
      <c r="I95" s="46"/>
      <c r="J95" s="16"/>
      <c r="K95" s="16"/>
      <c r="L95" s="16"/>
      <c r="M95" s="16"/>
      <c r="N95" s="16"/>
    </row>
    <row r="96" spans="4:14" x14ac:dyDescent="0.25">
      <c r="D96" s="53"/>
      <c r="E96" s="32"/>
      <c r="F96" s="32"/>
      <c r="G96" s="32"/>
      <c r="H96" s="46"/>
      <c r="I96" s="46"/>
      <c r="J96" s="16"/>
      <c r="K96" s="16"/>
      <c r="L96" s="16"/>
      <c r="M96" s="16"/>
      <c r="N96" s="16"/>
    </row>
    <row r="97" spans="4:14" x14ac:dyDescent="0.25">
      <c r="D97" s="57"/>
      <c r="E97" s="37"/>
      <c r="F97" s="37"/>
      <c r="G97" s="37"/>
      <c r="H97" s="46"/>
      <c r="I97" s="46"/>
      <c r="J97" s="16"/>
      <c r="K97" s="16"/>
      <c r="L97" s="16"/>
      <c r="M97" s="16"/>
      <c r="N97" s="16"/>
    </row>
    <row r="98" spans="4:14" x14ac:dyDescent="0.25">
      <c r="D98" s="53"/>
      <c r="E98" s="40"/>
      <c r="F98" s="40"/>
      <c r="G98" s="40"/>
      <c r="H98" s="65"/>
      <c r="I98" s="65"/>
      <c r="J98" s="16"/>
      <c r="K98" s="16"/>
      <c r="L98" s="16"/>
      <c r="M98" s="16"/>
      <c r="N98" s="16"/>
    </row>
    <row r="99" spans="4:14" x14ac:dyDescent="0.25">
      <c r="D99" s="57"/>
      <c r="E99" s="38"/>
      <c r="F99" s="38"/>
      <c r="G99" s="38"/>
      <c r="H99" s="46"/>
      <c r="I99" s="46"/>
      <c r="J99" s="16"/>
      <c r="K99" s="16"/>
      <c r="L99" s="16"/>
      <c r="M99" s="16"/>
      <c r="N99" s="16"/>
    </row>
    <row r="100" spans="4:14" x14ac:dyDescent="0.25">
      <c r="D100" s="57"/>
      <c r="E100" s="32"/>
      <c r="F100" s="32"/>
      <c r="G100" s="32"/>
      <c r="H100" s="46"/>
      <c r="I100" s="46"/>
      <c r="J100" s="16"/>
      <c r="K100" s="16"/>
      <c r="L100" s="16"/>
      <c r="M100" s="16"/>
      <c r="N100" s="16"/>
    </row>
    <row r="101" spans="4:14" x14ac:dyDescent="0.25">
      <c r="D101" s="67"/>
      <c r="E101" s="37"/>
      <c r="F101" s="37"/>
      <c r="G101" s="37"/>
      <c r="H101" s="46"/>
      <c r="I101" s="46"/>
      <c r="J101" s="16"/>
      <c r="K101" s="16"/>
      <c r="L101" s="16"/>
      <c r="M101" s="16"/>
      <c r="N101" s="16"/>
    </row>
    <row r="102" spans="4:14" x14ac:dyDescent="0.25">
      <c r="D102" s="53"/>
      <c r="E102" s="32"/>
      <c r="F102" s="32"/>
      <c r="G102" s="32"/>
      <c r="H102" s="16"/>
      <c r="I102" s="16"/>
      <c r="J102" s="16"/>
      <c r="K102" s="16"/>
      <c r="L102" s="16"/>
      <c r="M102" s="16"/>
      <c r="N102" s="16"/>
    </row>
    <row r="103" spans="4:14" x14ac:dyDescent="0.25">
      <c r="D103" s="53"/>
      <c r="E103" s="68"/>
      <c r="F103" s="68"/>
      <c r="G103" s="68"/>
      <c r="H103" s="70"/>
      <c r="I103" s="70"/>
      <c r="J103" s="16"/>
      <c r="K103" s="16"/>
      <c r="L103" s="16"/>
      <c r="M103" s="16"/>
      <c r="N103" s="16"/>
    </row>
    <row r="104" spans="4:14" x14ac:dyDescent="0.25">
      <c r="D104" s="53"/>
      <c r="E104" s="32"/>
      <c r="F104" s="32"/>
      <c r="G104" s="32"/>
      <c r="H104" s="16"/>
      <c r="I104" s="16"/>
      <c r="J104" s="16"/>
      <c r="K104" s="16"/>
      <c r="L104" s="16"/>
      <c r="M104" s="16"/>
      <c r="N104" s="16"/>
    </row>
    <row r="105" spans="4:14" x14ac:dyDescent="0.25">
      <c r="D105" s="29"/>
      <c r="E105" s="71"/>
      <c r="F105" s="71"/>
      <c r="G105" s="71"/>
      <c r="H105" s="16"/>
      <c r="I105" s="16"/>
      <c r="J105" s="16"/>
      <c r="K105" s="16"/>
      <c r="L105" s="16"/>
      <c r="M105" s="16"/>
      <c r="N105" s="16"/>
    </row>
    <row r="106" spans="4:14" x14ac:dyDescent="0.25">
      <c r="H106" s="16"/>
      <c r="I106" s="16"/>
      <c r="J106" s="16"/>
      <c r="K106" s="16"/>
      <c r="L106" s="16"/>
      <c r="M106" s="16"/>
      <c r="N106" s="16"/>
    </row>
    <row r="107" spans="4:14" x14ac:dyDescent="0.25">
      <c r="H107" s="16"/>
      <c r="I107" s="16"/>
      <c r="J107" s="16"/>
      <c r="K107" s="16"/>
      <c r="L107" s="16"/>
      <c r="M107" s="16"/>
      <c r="N107" s="16"/>
    </row>
    <row r="108" spans="4:14" x14ac:dyDescent="0.25">
      <c r="H108" s="16"/>
      <c r="I108" s="16"/>
      <c r="J108" s="16"/>
      <c r="K108" s="16"/>
      <c r="L108" s="16"/>
      <c r="M108" s="16"/>
      <c r="N108" s="16"/>
    </row>
    <row r="109" spans="4:14" x14ac:dyDescent="0.25">
      <c r="H109" s="29"/>
      <c r="I109" s="29"/>
      <c r="J109" s="16"/>
      <c r="K109" s="16"/>
      <c r="L109" s="16"/>
      <c r="M109" s="16"/>
      <c r="N109" s="16"/>
    </row>
    <row r="110" spans="4:14" x14ac:dyDescent="0.25">
      <c r="H110" s="29"/>
      <c r="I110" s="29"/>
      <c r="J110" s="16"/>
      <c r="K110" s="16"/>
      <c r="L110" s="16"/>
      <c r="M110" s="16"/>
      <c r="N110" s="16"/>
    </row>
    <row r="111" spans="4:14" x14ac:dyDescent="0.25">
      <c r="H111" s="29"/>
      <c r="I111" s="29"/>
      <c r="J111" s="16"/>
      <c r="K111" s="16"/>
      <c r="L111" s="16"/>
      <c r="M111" s="16"/>
      <c r="N111" s="16"/>
    </row>
    <row r="112" spans="4:14" x14ac:dyDescent="0.25">
      <c r="H112" s="29"/>
      <c r="I112" s="29"/>
      <c r="J112" s="16"/>
      <c r="K112" s="16"/>
      <c r="L112" s="16"/>
      <c r="M112" s="16"/>
      <c r="N112" s="16"/>
    </row>
    <row r="113" spans="8:14" x14ac:dyDescent="0.25">
      <c r="H113" s="29"/>
      <c r="I113" s="29"/>
      <c r="J113" s="16"/>
      <c r="K113" s="16"/>
      <c r="L113" s="16"/>
      <c r="M113" s="16"/>
      <c r="N113" s="16"/>
    </row>
    <row r="114" spans="8:14" x14ac:dyDescent="0.25">
      <c r="H114" s="29"/>
      <c r="I114" s="29"/>
      <c r="J114" s="16"/>
      <c r="K114" s="16"/>
      <c r="L114" s="16"/>
      <c r="M114" s="16"/>
      <c r="N114" s="16"/>
    </row>
    <row r="115" spans="8:14" x14ac:dyDescent="0.25">
      <c r="H115" s="73"/>
      <c r="I115" s="73"/>
    </row>
    <row r="116" spans="8:14" x14ac:dyDescent="0.25">
      <c r="H116" s="73"/>
      <c r="I116" s="73"/>
    </row>
    <row r="117" spans="8:14" x14ac:dyDescent="0.25">
      <c r="H117" s="73"/>
      <c r="I117" s="73"/>
    </row>
    <row r="118" spans="8:14" x14ac:dyDescent="0.25">
      <c r="H118" s="73"/>
      <c r="I118" s="73"/>
    </row>
    <row r="123" spans="8:14" x14ac:dyDescent="0.25">
      <c r="J123" s="16"/>
      <c r="K123" s="16"/>
      <c r="L123" s="16"/>
      <c r="M123" s="16"/>
      <c r="N123" s="16"/>
    </row>
    <row r="127" spans="8:14" x14ac:dyDescent="0.25">
      <c r="H127" s="16"/>
      <c r="I127" s="16"/>
    </row>
    <row r="128" spans="8:14" x14ac:dyDescent="0.25">
      <c r="H128" s="26"/>
      <c r="I128" s="26"/>
    </row>
    <row r="129" spans="8:9" x14ac:dyDescent="0.25">
      <c r="H129" s="26"/>
      <c r="I129" s="26"/>
    </row>
    <row r="130" spans="8:9" x14ac:dyDescent="0.25">
      <c r="H130" s="26"/>
      <c r="I130" s="26"/>
    </row>
    <row r="131" spans="8:9" x14ac:dyDescent="0.25">
      <c r="H131" s="26"/>
      <c r="I131" s="26"/>
    </row>
    <row r="132" spans="8:9" x14ac:dyDescent="0.25">
      <c r="H132" s="26"/>
      <c r="I132" s="26"/>
    </row>
    <row r="133" spans="8:9" x14ac:dyDescent="0.25">
      <c r="H133" s="26"/>
      <c r="I133" s="26"/>
    </row>
    <row r="134" spans="8:9" x14ac:dyDescent="0.25">
      <c r="H134" s="26"/>
      <c r="I134" s="26"/>
    </row>
    <row r="135" spans="8:9" x14ac:dyDescent="0.25">
      <c r="H135" s="26"/>
      <c r="I135" s="26"/>
    </row>
    <row r="136" spans="8:9" x14ac:dyDescent="0.25">
      <c r="H136" s="26"/>
      <c r="I136" s="26"/>
    </row>
    <row r="137" spans="8:9" x14ac:dyDescent="0.25">
      <c r="H137" s="26"/>
      <c r="I137" s="26"/>
    </row>
    <row r="138" spans="8:9" x14ac:dyDescent="0.25">
      <c r="H138" s="72"/>
      <c r="I138" s="72"/>
    </row>
    <row r="139" spans="8:9" x14ac:dyDescent="0.25">
      <c r="H139" s="72"/>
      <c r="I139" s="72"/>
    </row>
  </sheetData>
  <sheetProtection selectLockedCells="1" selectUnlockedCells="1"/>
  <mergeCells count="8">
    <mergeCell ref="X32:Y32"/>
    <mergeCell ref="C12:C13"/>
    <mergeCell ref="B4:C4"/>
    <mergeCell ref="B11:C11"/>
    <mergeCell ref="B15:B16"/>
    <mergeCell ref="C15:C16"/>
    <mergeCell ref="B12:B13"/>
    <mergeCell ref="B18:C18"/>
  </mergeCells>
  <phoneticPr fontId="49" type="noConversion"/>
  <dataValidations count="1">
    <dataValidation type="list" allowBlank="1" showInputMessage="1" showErrorMessage="1" sqref="C26:C27" xr:uid="{BE95D27E-0D96-49FB-83D1-4608C1DA7944}">
      <formula1>"Boil-Off Recovery Equipped, No Boil-Off Recovery"</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18" r:id="rId4" name="PE_GridE">
          <controlPr defaultSize="0" autoLine="0" autoPict="0" r:id="rId5">
            <anchor moveWithCells="1">
              <from>
                <xdr:col>2</xdr:col>
                <xdr:colOff>85725</xdr:colOff>
                <xdr:row>12</xdr:row>
                <xdr:rowOff>0</xdr:rowOff>
              </from>
              <to>
                <xdr:col>2</xdr:col>
                <xdr:colOff>1323975</xdr:colOff>
                <xdr:row>12</xdr:row>
                <xdr:rowOff>219075</xdr:rowOff>
              </to>
            </anchor>
          </controlPr>
        </control>
      </mc:Choice>
      <mc:Fallback>
        <control shapeId="3118" r:id="rId4" name="PE_GridE"/>
      </mc:Fallback>
    </mc:AlternateContent>
    <mc:AlternateContent xmlns:mc="http://schemas.openxmlformats.org/markup-compatibility/2006">
      <mc:Choice Requires="x14">
        <control shapeId="3119" r:id="rId6" name="PE_LPG">
          <controlPr defaultSize="0" autoLine="0" r:id="rId7">
            <anchor moveWithCells="1">
              <from>
                <xdr:col>2</xdr:col>
                <xdr:colOff>1343025</xdr:colOff>
                <xdr:row>11</xdr:row>
                <xdr:rowOff>9525</xdr:rowOff>
              </from>
              <to>
                <xdr:col>2</xdr:col>
                <xdr:colOff>2409825</xdr:colOff>
                <xdr:row>12</xdr:row>
                <xdr:rowOff>0</xdr:rowOff>
              </to>
            </anchor>
          </controlPr>
        </control>
      </mc:Choice>
      <mc:Fallback>
        <control shapeId="3119" r:id="rId6" name="PE_LPG"/>
      </mc:Fallback>
    </mc:AlternateContent>
    <mc:AlternateContent xmlns:mc="http://schemas.openxmlformats.org/markup-compatibility/2006">
      <mc:Choice Requires="x14">
        <control shapeId="3120" r:id="rId8" name="PE_NG">
          <controlPr defaultSize="0" autoLine="0" autoPict="0" r:id="rId9">
            <anchor moveWithCells="1">
              <from>
                <xdr:col>2</xdr:col>
                <xdr:colOff>85725</xdr:colOff>
                <xdr:row>11</xdr:row>
                <xdr:rowOff>19050</xdr:rowOff>
              </from>
              <to>
                <xdr:col>2</xdr:col>
                <xdr:colOff>1343025</xdr:colOff>
                <xdr:row>12</xdr:row>
                <xdr:rowOff>0</xdr:rowOff>
              </to>
            </anchor>
          </controlPr>
        </control>
      </mc:Choice>
      <mc:Fallback>
        <control shapeId="3120" r:id="rId8" name="PE_NG"/>
      </mc:Fallback>
    </mc:AlternateContent>
    <mc:AlternateContent xmlns:mc="http://schemas.openxmlformats.org/markup-compatibility/2006">
      <mc:Choice Requires="x14">
        <control shapeId="3121" r:id="rId10" name="PE_Diesel">
          <controlPr defaultSize="0" autoLine="0" r:id="rId11">
            <anchor moveWithCells="1">
              <from>
                <xdr:col>2</xdr:col>
                <xdr:colOff>1343025</xdr:colOff>
                <xdr:row>12</xdr:row>
                <xdr:rowOff>0</xdr:rowOff>
              </from>
              <to>
                <xdr:col>2</xdr:col>
                <xdr:colOff>2400300</xdr:colOff>
                <xdr:row>12</xdr:row>
                <xdr:rowOff>219075</xdr:rowOff>
              </to>
            </anchor>
          </controlPr>
        </control>
      </mc:Choice>
      <mc:Fallback>
        <control shapeId="3121" r:id="rId10" name="PE_Diesel"/>
      </mc:Fallback>
    </mc:AlternateContent>
    <mc:AlternateContent xmlns:mc="http://schemas.openxmlformats.org/markup-compatibility/2006">
      <mc:Choice Requires="x14">
        <control shapeId="3136" r:id="rId12" name="Blending_NG">
          <controlPr defaultSize="0" autoLine="0" autoPict="0" r:id="rId13">
            <anchor moveWithCells="1">
              <from>
                <xdr:col>2</xdr:col>
                <xdr:colOff>85725</xdr:colOff>
                <xdr:row>13</xdr:row>
                <xdr:rowOff>9525</xdr:rowOff>
              </from>
              <to>
                <xdr:col>2</xdr:col>
                <xdr:colOff>1295400</xdr:colOff>
                <xdr:row>14</xdr:row>
                <xdr:rowOff>0</xdr:rowOff>
              </to>
            </anchor>
          </controlPr>
        </control>
      </mc:Choice>
      <mc:Fallback>
        <control shapeId="3136" r:id="rId12" name="Blending_NG"/>
      </mc:Fallback>
    </mc:AlternateContent>
    <mc:AlternateContent xmlns:mc="http://schemas.openxmlformats.org/markup-compatibility/2006">
      <mc:Choice Requires="x14">
        <control shapeId="3137" r:id="rId14" name="Blending_Propane">
          <controlPr defaultSize="0" autoLine="0" r:id="rId15">
            <anchor moveWithCells="1">
              <from>
                <xdr:col>2</xdr:col>
                <xdr:colOff>1343025</xdr:colOff>
                <xdr:row>13</xdr:row>
                <xdr:rowOff>9525</xdr:rowOff>
              </from>
              <to>
                <xdr:col>2</xdr:col>
                <xdr:colOff>2428875</xdr:colOff>
                <xdr:row>14</xdr:row>
                <xdr:rowOff>0</xdr:rowOff>
              </to>
            </anchor>
          </controlPr>
        </control>
      </mc:Choice>
      <mc:Fallback>
        <control shapeId="3137" r:id="rId14" name="Blending_Propane"/>
      </mc:Fallback>
    </mc:AlternateContent>
    <mc:AlternateContent xmlns:mc="http://schemas.openxmlformats.org/markup-compatibility/2006">
      <mc:Choice Requires="x14">
        <control shapeId="3139" r:id="rId16" name="Freeze_Sidebar">
          <controlPr defaultSize="0" autoLine="0" autoPict="0" r:id="rId17">
            <anchor moveWithCells="1">
              <from>
                <xdr:col>0</xdr:col>
                <xdr:colOff>285750</xdr:colOff>
                <xdr:row>27</xdr:row>
                <xdr:rowOff>9525</xdr:rowOff>
              </from>
              <to>
                <xdr:col>2</xdr:col>
                <xdr:colOff>2447925</xdr:colOff>
                <xdr:row>28</xdr:row>
                <xdr:rowOff>66675</xdr:rowOff>
              </to>
            </anchor>
          </controlPr>
        </control>
      </mc:Choice>
      <mc:Fallback>
        <control shapeId="3139" r:id="rId16" name="Freeze_Sidebar"/>
      </mc:Fallback>
    </mc:AlternateContent>
    <mc:AlternateContent xmlns:mc="http://schemas.openxmlformats.org/markup-compatibility/2006">
      <mc:Choice Requires="x14">
        <control shapeId="3142" r:id="rId18" name="FF_CNG">
          <controlPr defaultSize="0" autoLine="0" r:id="rId19">
            <anchor moveWithCells="1">
              <from>
                <xdr:col>2</xdr:col>
                <xdr:colOff>85725</xdr:colOff>
                <xdr:row>14</xdr:row>
                <xdr:rowOff>9525</xdr:rowOff>
              </from>
              <to>
                <xdr:col>2</xdr:col>
                <xdr:colOff>1200150</xdr:colOff>
                <xdr:row>15</xdr:row>
                <xdr:rowOff>0</xdr:rowOff>
              </to>
            </anchor>
          </controlPr>
        </control>
      </mc:Choice>
      <mc:Fallback>
        <control shapeId="3142" r:id="rId18" name="FF_CNG"/>
      </mc:Fallback>
    </mc:AlternateContent>
    <mc:AlternateContent xmlns:mc="http://schemas.openxmlformats.org/markup-compatibility/2006">
      <mc:Choice Requires="x14">
        <control shapeId="3145" r:id="rId20" name="FF_LNG">
          <controlPr defaultSize="0" autoLine="0" r:id="rId21">
            <anchor moveWithCells="1">
              <from>
                <xdr:col>2</xdr:col>
                <xdr:colOff>1343025</xdr:colOff>
                <xdr:row>14</xdr:row>
                <xdr:rowOff>9525</xdr:rowOff>
              </from>
              <to>
                <xdr:col>2</xdr:col>
                <xdr:colOff>2143125</xdr:colOff>
                <xdr:row>14</xdr:row>
                <xdr:rowOff>219075</xdr:rowOff>
              </to>
            </anchor>
          </controlPr>
        </control>
      </mc:Choice>
      <mc:Fallback>
        <control shapeId="3145" r:id="rId20" name="FF_LNG"/>
      </mc:Fallback>
    </mc:AlternateContent>
    <mc:AlternateContent xmlns:mc="http://schemas.openxmlformats.org/markup-compatibility/2006">
      <mc:Choice Requires="x14">
        <control shapeId="3163" r:id="rId22" name="FF_LCNG">
          <controlPr defaultSize="0" autoLine="0" r:id="rId23">
            <anchor moveWithCells="1">
              <from>
                <xdr:col>2</xdr:col>
                <xdr:colOff>85725</xdr:colOff>
                <xdr:row>15</xdr:row>
                <xdr:rowOff>0</xdr:rowOff>
              </from>
              <to>
                <xdr:col>2</xdr:col>
                <xdr:colOff>1123950</xdr:colOff>
                <xdr:row>15</xdr:row>
                <xdr:rowOff>219075</xdr:rowOff>
              </to>
            </anchor>
          </controlPr>
        </control>
      </mc:Choice>
      <mc:Fallback>
        <control shapeId="3163" r:id="rId22" name="FF_LCNG"/>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926FE2C4-B52E-4A58-9290-6BF38000B60A}">
          <x14:formula1>
            <xm:f>Background!$D$24:$D$52</xm:f>
          </x14:formula1>
          <xm:sqref>C19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Inputs">
    <tabColor rgb="FFB5E0E1"/>
  </sheetPr>
  <dimension ref="B1:N66"/>
  <sheetViews>
    <sheetView topLeftCell="A39" workbookViewId="0">
      <selection activeCell="F10" sqref="F10"/>
    </sheetView>
  </sheetViews>
  <sheetFormatPr defaultColWidth="9.140625" defaultRowHeight="15" x14ac:dyDescent="0.25"/>
  <cols>
    <col min="1" max="1" width="4.85546875" style="74" customWidth="1"/>
    <col min="2" max="2" width="31" style="74" bestFit="1" customWidth="1"/>
    <col min="3" max="3" width="19.7109375" style="74" bestFit="1" customWidth="1"/>
    <col min="4" max="4" width="47.140625" style="74" bestFit="1" customWidth="1"/>
    <col min="5" max="5" width="13.5703125" style="74" bestFit="1" customWidth="1"/>
    <col min="6" max="6" width="21.42578125" style="74" bestFit="1" customWidth="1"/>
    <col min="7" max="7" width="12.7109375" style="74" bestFit="1" customWidth="1"/>
    <col min="8" max="8" width="23.42578125" style="74" bestFit="1" customWidth="1"/>
    <col min="9" max="9" width="14.28515625" style="74" bestFit="1" customWidth="1"/>
    <col min="10" max="10" width="12.5703125" style="74" bestFit="1" customWidth="1"/>
    <col min="11" max="11" width="11.140625" style="74" bestFit="1" customWidth="1"/>
    <col min="12" max="12" width="12.5703125" style="74" bestFit="1" customWidth="1"/>
    <col min="13" max="13" width="15" style="74" bestFit="1" customWidth="1"/>
    <col min="14" max="14" width="10.28515625" style="74" bestFit="1" customWidth="1"/>
    <col min="15" max="15" width="11.85546875" style="74" bestFit="1" customWidth="1"/>
    <col min="16" max="16" width="10.5703125" style="74" bestFit="1" customWidth="1"/>
    <col min="17" max="16384" width="9.140625" style="74"/>
  </cols>
  <sheetData>
    <row r="1" spans="2:14" s="1" customFormat="1" ht="30" customHeight="1" x14ac:dyDescent="0.25">
      <c r="B1" s="26"/>
    </row>
    <row r="2" spans="2:14" s="1" customFormat="1" ht="30" customHeight="1" x14ac:dyDescent="0.25">
      <c r="D2" s="26"/>
    </row>
    <row r="3" spans="2:14" s="1" customFormat="1" ht="10.5" customHeight="1" x14ac:dyDescent="0.25">
      <c r="D3" s="26"/>
    </row>
    <row r="4" spans="2:14" ht="18.75" x14ac:dyDescent="0.25">
      <c r="B4" s="334" t="s">
        <v>200</v>
      </c>
      <c r="C4" s="334"/>
      <c r="D4" s="334"/>
      <c r="E4" s="334"/>
      <c r="F4" s="334"/>
      <c r="G4" s="75"/>
      <c r="H4" s="369" t="s">
        <v>47</v>
      </c>
      <c r="I4" s="384"/>
      <c r="J4" s="384"/>
      <c r="K4" s="384"/>
      <c r="L4" s="384"/>
      <c r="M4" s="384"/>
      <c r="N4" s="385"/>
    </row>
    <row r="5" spans="2:14" ht="15.75" x14ac:dyDescent="0.25">
      <c r="B5" s="217" t="s">
        <v>30</v>
      </c>
      <c r="C5" s="217" t="s">
        <v>48</v>
      </c>
      <c r="D5" s="217" t="s">
        <v>31</v>
      </c>
      <c r="E5" s="219" t="s">
        <v>32</v>
      </c>
      <c r="F5" s="217" t="s">
        <v>33</v>
      </c>
      <c r="G5" s="89"/>
      <c r="H5" s="217" t="s">
        <v>49</v>
      </c>
      <c r="I5" s="217" t="s">
        <v>50</v>
      </c>
      <c r="J5" s="217" t="s">
        <v>51</v>
      </c>
      <c r="K5" s="242" t="s">
        <v>91</v>
      </c>
      <c r="L5" s="217" t="s">
        <v>52</v>
      </c>
      <c r="M5" s="217" t="s">
        <v>86</v>
      </c>
      <c r="N5" s="217" t="s">
        <v>88</v>
      </c>
    </row>
    <row r="6" spans="2:14" ht="15.75" x14ac:dyDescent="0.2">
      <c r="B6" s="335" t="s">
        <v>53</v>
      </c>
      <c r="C6" s="388" t="s">
        <v>54</v>
      </c>
      <c r="D6" s="123" t="s">
        <v>55</v>
      </c>
      <c r="E6" s="243">
        <v>78.833773111999989</v>
      </c>
      <c r="F6" s="381" t="s">
        <v>165</v>
      </c>
      <c r="G6" s="89"/>
      <c r="H6" s="87" t="s">
        <v>142</v>
      </c>
      <c r="I6" s="244">
        <v>1000</v>
      </c>
      <c r="J6" s="244">
        <v>1000000</v>
      </c>
      <c r="K6" s="244">
        <v>3600</v>
      </c>
      <c r="L6" s="244">
        <f>Wh2J*10^3</f>
        <v>3600000</v>
      </c>
      <c r="M6" s="244">
        <v>1055.05585</v>
      </c>
      <c r="N6" s="245">
        <f>Btu2J*10^6</f>
        <v>1055055850</v>
      </c>
    </row>
    <row r="7" spans="2:14" ht="15.75" x14ac:dyDescent="0.2">
      <c r="B7" s="336"/>
      <c r="C7" s="389"/>
      <c r="D7" s="123" t="s">
        <v>56</v>
      </c>
      <c r="E7" s="243">
        <v>88.888455362499997</v>
      </c>
      <c r="F7" s="382"/>
      <c r="G7" s="89"/>
      <c r="H7" s="87" t="s">
        <v>143</v>
      </c>
      <c r="I7" s="244">
        <v>1</v>
      </c>
      <c r="J7" s="244">
        <f>J6/I6</f>
        <v>1000</v>
      </c>
      <c r="K7" s="246">
        <f>K6/I6</f>
        <v>3.6</v>
      </c>
      <c r="L7" s="244">
        <f>L6/I6</f>
        <v>3600</v>
      </c>
      <c r="M7" s="247">
        <f>M6/I6</f>
        <v>1.05505585</v>
      </c>
      <c r="N7" s="245">
        <f>N6/I6</f>
        <v>1055055.8500000001</v>
      </c>
    </row>
    <row r="8" spans="2:14" ht="15.75" x14ac:dyDescent="0.2">
      <c r="B8" s="336"/>
      <c r="C8" s="389"/>
      <c r="D8" s="139" t="s">
        <v>57</v>
      </c>
      <c r="E8" s="243">
        <v>136.61691108903716</v>
      </c>
      <c r="F8" s="383"/>
      <c r="G8" s="89"/>
      <c r="H8" s="87" t="s">
        <v>144</v>
      </c>
      <c r="I8" s="247">
        <f>I6/J6</f>
        <v>1E-3</v>
      </c>
      <c r="J8" s="244">
        <v>1</v>
      </c>
      <c r="K8" s="248">
        <f>K6/J6</f>
        <v>3.5999999999999999E-3</v>
      </c>
      <c r="L8" s="246">
        <f>L6/J6</f>
        <v>3.6</v>
      </c>
      <c r="M8" s="249">
        <f>M6/J6</f>
        <v>1.0550558499999999E-3</v>
      </c>
      <c r="N8" s="244">
        <f>N6/J6</f>
        <v>1055.05585</v>
      </c>
    </row>
    <row r="9" spans="2:14" ht="15.75" x14ac:dyDescent="0.2">
      <c r="B9" s="336"/>
      <c r="C9" s="389"/>
      <c r="D9" s="386" t="s">
        <v>58</v>
      </c>
      <c r="E9" s="250">
        <v>1.0151589649499997</v>
      </c>
      <c r="F9" s="103" t="s">
        <v>173</v>
      </c>
      <c r="G9" s="89"/>
      <c r="H9" s="87" t="s">
        <v>145</v>
      </c>
      <c r="I9" s="247">
        <f>I6/K6</f>
        <v>0.27777777777777779</v>
      </c>
      <c r="J9" s="244">
        <f>J6/K6</f>
        <v>277.77777777777777</v>
      </c>
      <c r="K9" s="244">
        <v>1</v>
      </c>
      <c r="L9" s="244">
        <f>L6/K6</f>
        <v>1000</v>
      </c>
      <c r="M9" s="251">
        <f>M6/K6</f>
        <v>0.29307106944444444</v>
      </c>
      <c r="N9" s="245">
        <f>N6/K6</f>
        <v>293071.06944444444</v>
      </c>
    </row>
    <row r="10" spans="2:14" ht="15.75" x14ac:dyDescent="0.2">
      <c r="B10" s="336"/>
      <c r="C10" s="390"/>
      <c r="D10" s="387"/>
      <c r="E10" s="252">
        <v>20.303179298999996</v>
      </c>
      <c r="F10" s="103" t="s">
        <v>164</v>
      </c>
      <c r="G10" s="89"/>
      <c r="H10" s="87" t="s">
        <v>146</v>
      </c>
      <c r="I10" s="245">
        <f>I6 / L6</f>
        <v>2.7777777777777778E-4</v>
      </c>
      <c r="J10" s="247">
        <f>J6/L6</f>
        <v>0.27777777777777779</v>
      </c>
      <c r="K10" s="247">
        <f>K6/L6</f>
        <v>1E-3</v>
      </c>
      <c r="L10" s="244">
        <v>1</v>
      </c>
      <c r="M10" s="245">
        <f>M6/L6</f>
        <v>2.9307106944444444E-4</v>
      </c>
      <c r="N10" s="246">
        <f>N6/L6</f>
        <v>293.07106944444445</v>
      </c>
    </row>
    <row r="11" spans="2:14" ht="15.75" x14ac:dyDescent="0.2">
      <c r="B11" s="336"/>
      <c r="C11" s="140" t="s">
        <v>93</v>
      </c>
      <c r="D11" s="123" t="s">
        <v>14</v>
      </c>
      <c r="E11" s="250">
        <v>0.90266299357208446</v>
      </c>
      <c r="F11" s="140"/>
      <c r="G11" s="89"/>
      <c r="H11" s="87" t="s">
        <v>147</v>
      </c>
      <c r="I11" s="247">
        <f>I6/M6</f>
        <v>0.94781712266701335</v>
      </c>
      <c r="J11" s="244">
        <f>J6/M6</f>
        <v>947.81712266701334</v>
      </c>
      <c r="K11" s="247">
        <f>K6/M6</f>
        <v>3.4121416416012482</v>
      </c>
      <c r="L11" s="244">
        <f>L6/M6</f>
        <v>3412.141641601248</v>
      </c>
      <c r="M11" s="244">
        <v>1</v>
      </c>
      <c r="N11" s="244">
        <f>N6/M6</f>
        <v>1000000</v>
      </c>
    </row>
    <row r="12" spans="2:14" x14ac:dyDescent="0.2">
      <c r="B12" s="344" t="s">
        <v>59</v>
      </c>
      <c r="C12" s="374" t="s">
        <v>9</v>
      </c>
      <c r="D12" s="118" t="s">
        <v>60</v>
      </c>
      <c r="E12" s="253">
        <v>5.9829798674559988E-3</v>
      </c>
      <c r="F12" s="103" t="s">
        <v>94</v>
      </c>
      <c r="G12" s="141"/>
      <c r="H12" s="87" t="s">
        <v>148</v>
      </c>
      <c r="I12" s="245">
        <f>I6/$N6</f>
        <v>9.4781712266701337E-7</v>
      </c>
      <c r="J12" s="245">
        <f>J6/$N6</f>
        <v>9.4781712266701326E-4</v>
      </c>
      <c r="K12" s="245">
        <f>K6/$N6</f>
        <v>3.4121416416012478E-6</v>
      </c>
      <c r="L12" s="254">
        <f>L6/$N6</f>
        <v>3.4121416416012479E-3</v>
      </c>
      <c r="M12" s="249">
        <f>M6/$N6</f>
        <v>9.9999999999999995E-7</v>
      </c>
      <c r="N12" s="244">
        <v>1</v>
      </c>
    </row>
    <row r="13" spans="2:14" x14ac:dyDescent="0.25">
      <c r="B13" s="344"/>
      <c r="C13" s="374"/>
      <c r="D13" s="87">
        <f>PathwaySummary!C15</f>
        <v>0</v>
      </c>
      <c r="E13" s="255">
        <v>72949.532731448708</v>
      </c>
      <c r="F13" s="137" t="s">
        <v>95</v>
      </c>
      <c r="G13" s="141"/>
      <c r="N13"/>
    </row>
    <row r="14" spans="2:14" ht="15.75" x14ac:dyDescent="0.25">
      <c r="B14" s="344"/>
      <c r="C14" s="374"/>
      <c r="D14" s="88">
        <f>PathwaySummary!C17</f>
        <v>0</v>
      </c>
      <c r="E14" s="255">
        <v>7106.9160761206949</v>
      </c>
      <c r="F14" s="377" t="s">
        <v>166</v>
      </c>
      <c r="G14" s="141"/>
      <c r="H14" s="217" t="s">
        <v>61</v>
      </c>
      <c r="I14" s="217" t="s">
        <v>62</v>
      </c>
      <c r="J14" s="217" t="s">
        <v>63</v>
      </c>
      <c r="K14" s="217" t="s">
        <v>64</v>
      </c>
      <c r="L14" s="217" t="s">
        <v>65</v>
      </c>
      <c r="M14" s="217" t="s">
        <v>66</v>
      </c>
    </row>
    <row r="15" spans="2:14" x14ac:dyDescent="0.2">
      <c r="B15" s="344"/>
      <c r="C15" s="374"/>
      <c r="D15" s="87">
        <f>PathwaySummary!C18</f>
        <v>0</v>
      </c>
      <c r="E15" s="255">
        <v>12707.328455442075</v>
      </c>
      <c r="F15" s="377"/>
      <c r="G15" s="141"/>
      <c r="H15" s="87" t="s">
        <v>149</v>
      </c>
      <c r="I15" s="244">
        <v>1</v>
      </c>
      <c r="J15" s="244">
        <v>1000</v>
      </c>
      <c r="K15" s="244">
        <v>1000000</v>
      </c>
      <c r="L15" s="246">
        <v>453.59237000000002</v>
      </c>
      <c r="M15" s="244">
        <f>L15*2000</f>
        <v>907184.74</v>
      </c>
    </row>
    <row r="16" spans="2:14" x14ac:dyDescent="0.2">
      <c r="B16" s="344"/>
      <c r="C16" s="138" t="s">
        <v>67</v>
      </c>
      <c r="D16" s="118" t="s">
        <v>68</v>
      </c>
      <c r="E16" s="256">
        <v>0.02</v>
      </c>
      <c r="F16" s="103" t="s">
        <v>168</v>
      </c>
      <c r="G16" s="141"/>
      <c r="H16" s="87" t="s">
        <v>150</v>
      </c>
      <c r="I16" s="247">
        <f>I15/J15</f>
        <v>1E-3</v>
      </c>
      <c r="J16" s="244">
        <v>1</v>
      </c>
      <c r="K16" s="244">
        <f>K15/J15</f>
        <v>1000</v>
      </c>
      <c r="L16" s="247">
        <f>L15/J15</f>
        <v>0.45359237000000002</v>
      </c>
      <c r="M16" s="247">
        <f>M15/J15</f>
        <v>907.18474000000003</v>
      </c>
    </row>
    <row r="17" spans="2:14" x14ac:dyDescent="0.2">
      <c r="B17" s="344" t="s">
        <v>69</v>
      </c>
      <c r="C17" s="344" t="s">
        <v>70</v>
      </c>
      <c r="D17" s="118" t="s">
        <v>71</v>
      </c>
      <c r="E17" s="257">
        <v>4.5636235348289037E-6</v>
      </c>
      <c r="F17" s="103" t="s">
        <v>167</v>
      </c>
      <c r="G17" s="141"/>
      <c r="H17" s="87" t="s">
        <v>151</v>
      </c>
      <c r="I17" s="249">
        <f>I15/K15</f>
        <v>9.9999999999999995E-7</v>
      </c>
      <c r="J17" s="247">
        <f>J15/K15</f>
        <v>1E-3</v>
      </c>
      <c r="K17" s="244">
        <v>1</v>
      </c>
      <c r="L17" s="245">
        <f>L15/K15</f>
        <v>4.5359237000000004E-4</v>
      </c>
      <c r="M17" s="247">
        <f>M15/K15</f>
        <v>0.90718474000000004</v>
      </c>
    </row>
    <row r="18" spans="2:14" x14ac:dyDescent="0.2">
      <c r="B18" s="344"/>
      <c r="C18" s="344"/>
      <c r="D18" s="87" t="s">
        <v>72</v>
      </c>
      <c r="E18" s="258">
        <v>6.5278965344693178E-3</v>
      </c>
      <c r="F18" s="378" t="s">
        <v>178</v>
      </c>
      <c r="G18" s="141"/>
      <c r="H18" s="87" t="s">
        <v>152</v>
      </c>
      <c r="I18" s="245">
        <f>I15/L15</f>
        <v>2.2046226218487759E-3</v>
      </c>
      <c r="J18" s="247">
        <f>J15/L15</f>
        <v>2.2046226218487757</v>
      </c>
      <c r="K18" s="244">
        <f>K15/L15</f>
        <v>2204.6226218487759</v>
      </c>
      <c r="L18" s="244">
        <v>1</v>
      </c>
      <c r="M18" s="244">
        <f>M15/L15</f>
        <v>2000</v>
      </c>
    </row>
    <row r="19" spans="2:14" x14ac:dyDescent="0.2">
      <c r="B19" s="344"/>
      <c r="C19" s="374" t="s">
        <v>73</v>
      </c>
      <c r="D19" s="91" t="s">
        <v>74</v>
      </c>
      <c r="E19" s="258">
        <v>4.5740127141700448E-3</v>
      </c>
      <c r="F19" s="378"/>
      <c r="G19" s="141"/>
      <c r="H19" s="87" t="s">
        <v>153</v>
      </c>
      <c r="I19" s="245">
        <f>I15/M15</f>
        <v>1.102311310924388E-6</v>
      </c>
      <c r="J19" s="245">
        <f>J15/M15</f>
        <v>1.1023113109243879E-3</v>
      </c>
      <c r="K19" s="247">
        <f>K15/M15</f>
        <v>1.1023113109243878</v>
      </c>
      <c r="L19" s="245">
        <f>L15/M15</f>
        <v>5.0000000000000001E-4</v>
      </c>
      <c r="M19" s="244">
        <v>1</v>
      </c>
    </row>
    <row r="20" spans="2:14" x14ac:dyDescent="0.25">
      <c r="B20" s="344"/>
      <c r="C20" s="374"/>
      <c r="D20" s="91" t="s">
        <v>78</v>
      </c>
      <c r="E20" s="257">
        <f>E21*(1-0.8)</f>
        <v>1.3888888888888885E-7</v>
      </c>
      <c r="F20" s="378" t="s">
        <v>167</v>
      </c>
      <c r="G20" s="141"/>
    </row>
    <row r="21" spans="2:14" ht="18" x14ac:dyDescent="0.25">
      <c r="B21" s="344"/>
      <c r="C21" s="374"/>
      <c r="D21" s="91" t="s">
        <v>79</v>
      </c>
      <c r="E21" s="257">
        <f>0.001/24/60</f>
        <v>6.9444444444444437E-7</v>
      </c>
      <c r="F21" s="378"/>
      <c r="G21" s="141"/>
      <c r="H21" s="217" t="s">
        <v>75</v>
      </c>
      <c r="I21" s="217" t="s">
        <v>195</v>
      </c>
      <c r="J21" s="217" t="s">
        <v>92</v>
      </c>
      <c r="K21" s="217" t="s">
        <v>76</v>
      </c>
      <c r="L21" s="217" t="s">
        <v>77</v>
      </c>
      <c r="M21" s="217" t="s">
        <v>196</v>
      </c>
    </row>
    <row r="22" spans="2:14" ht="15" customHeight="1" x14ac:dyDescent="0.2">
      <c r="B22" s="344"/>
      <c r="C22" s="138" t="s">
        <v>80</v>
      </c>
      <c r="D22" s="91" t="s">
        <v>81</v>
      </c>
      <c r="E22" s="225">
        <v>2.9843495091195451</v>
      </c>
      <c r="F22" s="379" t="s">
        <v>172</v>
      </c>
      <c r="G22" s="141"/>
      <c r="H22" s="87" t="s">
        <v>154</v>
      </c>
      <c r="I22" s="259">
        <v>1</v>
      </c>
      <c r="J22" s="260">
        <v>9.9999999999999995E-7</v>
      </c>
      <c r="K22" s="261">
        <v>1E-3</v>
      </c>
      <c r="L22" s="262">
        <v>3.7854109999999998E-3</v>
      </c>
      <c r="M22" s="262">
        <v>2.8316846999999999E-2</v>
      </c>
    </row>
    <row r="23" spans="2:14" x14ac:dyDescent="0.2">
      <c r="B23" s="136" t="s">
        <v>163</v>
      </c>
      <c r="C23" s="138" t="s">
        <v>182</v>
      </c>
      <c r="D23" s="119" t="s">
        <v>162</v>
      </c>
      <c r="E23" s="263">
        <v>1.2536115201312725</v>
      </c>
      <c r="F23" s="380"/>
      <c r="G23" s="141"/>
      <c r="H23" s="87" t="s">
        <v>155</v>
      </c>
      <c r="I23" s="244">
        <f>I22/J22</f>
        <v>1000000</v>
      </c>
      <c r="J23" s="244">
        <v>1</v>
      </c>
      <c r="K23" s="244">
        <f>K22/J22</f>
        <v>1000.0000000000001</v>
      </c>
      <c r="L23" s="244">
        <f>L22/J22</f>
        <v>3785.4110000000001</v>
      </c>
      <c r="M23" s="244">
        <f>M22/J22</f>
        <v>28316.847000000002</v>
      </c>
    </row>
    <row r="24" spans="2:14" x14ac:dyDescent="0.2">
      <c r="B24" s="374" t="s">
        <v>15</v>
      </c>
      <c r="C24" s="371" t="s">
        <v>106</v>
      </c>
      <c r="D24" s="264" t="s">
        <v>82</v>
      </c>
      <c r="E24" s="220">
        <v>439.88545354407819</v>
      </c>
      <c r="F24" s="373" t="s">
        <v>107</v>
      </c>
      <c r="G24" s="141"/>
      <c r="H24" s="87" t="s">
        <v>151</v>
      </c>
      <c r="I24" s="244">
        <f>I22/K22</f>
        <v>1000</v>
      </c>
      <c r="J24" s="247">
        <f>J22/K22</f>
        <v>1E-3</v>
      </c>
      <c r="K24" s="244">
        <v>1</v>
      </c>
      <c r="L24" s="247">
        <f>L22/K22</f>
        <v>3.7854109999999999</v>
      </c>
      <c r="M24" s="247">
        <f>M22/K22</f>
        <v>28.316846999999999</v>
      </c>
    </row>
    <row r="25" spans="2:14" ht="16.149999999999999" customHeight="1" x14ac:dyDescent="0.2">
      <c r="B25" s="374"/>
      <c r="C25" s="372"/>
      <c r="D25" s="264" t="s">
        <v>104</v>
      </c>
      <c r="E25" s="271"/>
      <c r="F25" s="373"/>
      <c r="H25" s="87" t="s">
        <v>156</v>
      </c>
      <c r="I25" s="246">
        <f>I22/L22</f>
        <v>264.17210707106841</v>
      </c>
      <c r="J25" s="245">
        <f>J22/L22</f>
        <v>2.6417210707106839E-4</v>
      </c>
      <c r="K25" s="247">
        <f>K22/L22</f>
        <v>0.26417210707106842</v>
      </c>
      <c r="L25" s="244">
        <v>1</v>
      </c>
      <c r="M25" s="247">
        <f>M22/L22</f>
        <v>7.4805211375990615</v>
      </c>
    </row>
    <row r="26" spans="2:14" x14ac:dyDescent="0.2">
      <c r="B26" s="374"/>
      <c r="C26" s="372"/>
      <c r="D26" s="264" t="s">
        <v>108</v>
      </c>
      <c r="E26" s="220">
        <v>608.76119197218861</v>
      </c>
      <c r="F26" s="373"/>
      <c r="H26" s="87" t="s">
        <v>157</v>
      </c>
      <c r="I26" s="246">
        <f>I22/M22</f>
        <v>35.314666212661322</v>
      </c>
      <c r="J26" s="245">
        <f>J22/M22</f>
        <v>3.5314666212661319E-5</v>
      </c>
      <c r="K26" s="247">
        <f>K22/M22</f>
        <v>3.5314666212661321E-2</v>
      </c>
      <c r="L26" s="251">
        <f>L22/M22</f>
        <v>0.13368052594273649</v>
      </c>
      <c r="M26" s="244">
        <v>1</v>
      </c>
    </row>
    <row r="27" spans="2:14" ht="15.75" x14ac:dyDescent="0.25">
      <c r="B27" s="374"/>
      <c r="C27" s="372"/>
      <c r="D27" s="264" t="s">
        <v>109</v>
      </c>
      <c r="E27" s="220">
        <v>321.91455645657464</v>
      </c>
      <c r="F27" s="373"/>
      <c r="N27" s="105"/>
    </row>
    <row r="28" spans="2:14" ht="15.75" x14ac:dyDescent="0.25">
      <c r="B28" s="374"/>
      <c r="C28" s="372"/>
      <c r="D28" s="264" t="s">
        <v>110</v>
      </c>
      <c r="E28" s="220">
        <v>434.32374433113711</v>
      </c>
      <c r="F28" s="373"/>
      <c r="N28" s="116"/>
    </row>
    <row r="29" spans="2:14" ht="15.75" x14ac:dyDescent="0.25">
      <c r="B29" s="374"/>
      <c r="C29" s="372"/>
      <c r="D29" s="264" t="s">
        <v>111</v>
      </c>
      <c r="E29" s="220">
        <v>312.8165350887943</v>
      </c>
      <c r="F29" s="373"/>
      <c r="N29" s="117"/>
    </row>
    <row r="30" spans="2:14" ht="15.75" x14ac:dyDescent="0.25">
      <c r="B30" s="374"/>
      <c r="C30" s="372"/>
      <c r="D30" s="264" t="s">
        <v>112</v>
      </c>
      <c r="E30" s="220">
        <v>453.16309656015466</v>
      </c>
      <c r="F30" s="373"/>
      <c r="N30" s="117"/>
    </row>
    <row r="31" spans="2:14" ht="15.75" x14ac:dyDescent="0.25">
      <c r="B31" s="374"/>
      <c r="C31" s="372"/>
      <c r="D31" s="264" t="s">
        <v>83</v>
      </c>
      <c r="E31" s="220">
        <v>497.67089248426942</v>
      </c>
      <c r="F31" s="373"/>
      <c r="N31" s="116"/>
    </row>
    <row r="32" spans="2:14" ht="15.75" x14ac:dyDescent="0.25">
      <c r="B32" s="374"/>
      <c r="C32" s="372"/>
      <c r="D32" s="264" t="s">
        <v>113</v>
      </c>
      <c r="E32" s="220">
        <v>749.5206468107923</v>
      </c>
      <c r="F32" s="373"/>
      <c r="N32" s="116"/>
    </row>
    <row r="33" spans="2:14" ht="15.75" x14ac:dyDescent="0.25">
      <c r="B33" s="374"/>
      <c r="C33" s="372"/>
      <c r="D33" s="264" t="s">
        <v>114</v>
      </c>
      <c r="E33" s="220">
        <v>1004.3587619618944</v>
      </c>
      <c r="F33" s="373"/>
      <c r="N33" s="116"/>
    </row>
    <row r="34" spans="2:14" ht="15.75" x14ac:dyDescent="0.25">
      <c r="B34" s="374"/>
      <c r="C34" s="372"/>
      <c r="D34" s="264" t="s">
        <v>115</v>
      </c>
      <c r="E34" s="220">
        <v>793.21341764701663</v>
      </c>
      <c r="F34" s="373"/>
      <c r="N34" s="116"/>
    </row>
    <row r="35" spans="2:14" ht="15.75" x14ac:dyDescent="0.25">
      <c r="B35" s="374"/>
      <c r="C35" s="372"/>
      <c r="D35" s="264" t="s">
        <v>116</v>
      </c>
      <c r="E35" s="220">
        <v>502.8813759227682</v>
      </c>
      <c r="F35" s="373"/>
      <c r="N35" s="116"/>
    </row>
    <row r="36" spans="2:14" ht="15.75" x14ac:dyDescent="0.25">
      <c r="B36" s="374"/>
      <c r="C36" s="372"/>
      <c r="D36" s="264" t="s">
        <v>117</v>
      </c>
      <c r="E36" s="220">
        <v>323.95034733012585</v>
      </c>
      <c r="F36" s="373"/>
      <c r="N36" s="116"/>
    </row>
    <row r="37" spans="2:14" ht="15.75" x14ac:dyDescent="0.25">
      <c r="B37" s="374"/>
      <c r="C37" s="372"/>
      <c r="D37" s="264" t="s">
        <v>118</v>
      </c>
      <c r="E37" s="220">
        <v>331.18939252645737</v>
      </c>
      <c r="F37" s="373"/>
      <c r="N37" s="117"/>
    </row>
    <row r="38" spans="2:14" ht="15.75" x14ac:dyDescent="0.25">
      <c r="B38" s="374"/>
      <c r="C38" s="372"/>
      <c r="D38" s="264" t="s">
        <v>119</v>
      </c>
      <c r="E38" s="220">
        <v>491.8899141276421</v>
      </c>
      <c r="F38" s="373"/>
      <c r="N38" s="116"/>
    </row>
    <row r="39" spans="2:14" x14ac:dyDescent="0.25">
      <c r="B39" s="374"/>
      <c r="C39" s="372"/>
      <c r="D39" s="264" t="s">
        <v>120</v>
      </c>
      <c r="E39" s="220">
        <v>568.33890576114197</v>
      </c>
      <c r="F39" s="373"/>
    </row>
    <row r="40" spans="2:14" x14ac:dyDescent="0.25">
      <c r="B40" s="374"/>
      <c r="C40" s="372"/>
      <c r="D40" s="264" t="s">
        <v>121</v>
      </c>
      <c r="E40" s="220">
        <v>145.34696366831278</v>
      </c>
      <c r="F40" s="373"/>
      <c r="N40" s="93"/>
    </row>
    <row r="41" spans="2:14" x14ac:dyDescent="0.25">
      <c r="B41" s="374"/>
      <c r="C41" s="372"/>
      <c r="D41" s="264" t="s">
        <v>122</v>
      </c>
      <c r="E41" s="220">
        <v>853.01584702183766</v>
      </c>
      <c r="F41" s="373"/>
    </row>
    <row r="42" spans="2:14" x14ac:dyDescent="0.25">
      <c r="B42" s="374"/>
      <c r="C42" s="372"/>
      <c r="D42" s="264" t="s">
        <v>123</v>
      </c>
      <c r="E42" s="220">
        <v>386.68363632612505</v>
      </c>
      <c r="F42" s="373"/>
    </row>
    <row r="43" spans="2:14" x14ac:dyDescent="0.25">
      <c r="B43" s="374"/>
      <c r="C43" s="372"/>
      <c r="D43" s="264" t="s">
        <v>124</v>
      </c>
      <c r="E43" s="220">
        <v>632.80385877857555</v>
      </c>
      <c r="F43" s="373"/>
    </row>
    <row r="44" spans="2:14" x14ac:dyDescent="0.25">
      <c r="B44" s="374"/>
      <c r="C44" s="372"/>
      <c r="D44" s="264" t="s">
        <v>125</v>
      </c>
      <c r="E44" s="220">
        <v>558.01608120072456</v>
      </c>
      <c r="F44" s="373"/>
    </row>
    <row r="45" spans="2:14" x14ac:dyDescent="0.25">
      <c r="B45" s="374"/>
      <c r="C45" s="372"/>
      <c r="D45" s="264" t="s">
        <v>126</v>
      </c>
      <c r="E45" s="220">
        <v>566.63051532727116</v>
      </c>
      <c r="F45" s="373"/>
    </row>
    <row r="46" spans="2:14" x14ac:dyDescent="0.25">
      <c r="B46" s="374"/>
      <c r="C46" s="372"/>
      <c r="D46" s="264" t="s">
        <v>127</v>
      </c>
      <c r="E46" s="220">
        <v>507.90065330613919</v>
      </c>
      <c r="F46" s="373"/>
      <c r="J46" s="100"/>
    </row>
    <row r="47" spans="2:14" x14ac:dyDescent="0.25">
      <c r="B47" s="374"/>
      <c r="C47" s="372"/>
      <c r="D47" s="264" t="s">
        <v>128</v>
      </c>
      <c r="E47" s="220">
        <v>515.07054646446682</v>
      </c>
      <c r="F47" s="373"/>
      <c r="J47" s="99"/>
    </row>
    <row r="48" spans="2:14" x14ac:dyDescent="0.25">
      <c r="B48" s="374"/>
      <c r="C48" s="372"/>
      <c r="D48" s="264" t="s">
        <v>129</v>
      </c>
      <c r="E48" s="220">
        <v>464.36134546855777</v>
      </c>
      <c r="F48" s="373"/>
      <c r="J48" s="93"/>
    </row>
    <row r="49" spans="2:6" x14ac:dyDescent="0.25">
      <c r="B49" s="374"/>
      <c r="C49" s="372"/>
      <c r="D49" s="264" t="s">
        <v>130</v>
      </c>
      <c r="E49" s="220">
        <v>811.87608764310733</v>
      </c>
      <c r="F49" s="373"/>
    </row>
    <row r="50" spans="2:6" x14ac:dyDescent="0.25">
      <c r="B50" s="374"/>
      <c r="C50" s="372"/>
      <c r="D50" s="264" t="s">
        <v>131</v>
      </c>
      <c r="E50" s="220">
        <v>493.91436237711542</v>
      </c>
      <c r="F50" s="373"/>
    </row>
    <row r="51" spans="2:6" x14ac:dyDescent="0.25">
      <c r="B51" s="374"/>
      <c r="C51" s="372"/>
      <c r="D51" s="264" t="s">
        <v>132</v>
      </c>
      <c r="E51" s="220">
        <v>494.76520134400619</v>
      </c>
      <c r="F51" s="373"/>
    </row>
    <row r="52" spans="2:6" x14ac:dyDescent="0.25">
      <c r="B52" s="374"/>
      <c r="C52" s="372"/>
      <c r="D52" s="264" t="s">
        <v>133</v>
      </c>
      <c r="E52" s="220">
        <v>360.49521132862571</v>
      </c>
      <c r="F52" s="373"/>
    </row>
    <row r="55" spans="2:6" x14ac:dyDescent="0.25">
      <c r="B55" s="375" t="s">
        <v>135</v>
      </c>
      <c r="C55" s="375"/>
    </row>
    <row r="56" spans="2:6" x14ac:dyDescent="0.25">
      <c r="B56" s="376"/>
      <c r="C56" s="376"/>
    </row>
    <row r="57" spans="2:6" x14ac:dyDescent="0.2">
      <c r="B57" s="265" t="s">
        <v>136</v>
      </c>
      <c r="C57" s="266">
        <v>1</v>
      </c>
    </row>
    <row r="58" spans="2:6" x14ac:dyDescent="0.2">
      <c r="B58" s="265" t="s">
        <v>138</v>
      </c>
      <c r="C58" s="266">
        <v>30</v>
      </c>
    </row>
    <row r="59" spans="2:6" x14ac:dyDescent="0.2">
      <c r="B59" s="265" t="s">
        <v>140</v>
      </c>
      <c r="C59" s="266">
        <v>265</v>
      </c>
    </row>
    <row r="60" spans="2:6" x14ac:dyDescent="0.2">
      <c r="B60" s="265" t="s">
        <v>137</v>
      </c>
      <c r="C60" s="267">
        <f>CContent_VOC/CContent_CO2</f>
        <v>3.1166666666666667</v>
      </c>
    </row>
    <row r="61" spans="2:6" x14ac:dyDescent="0.2">
      <c r="B61" s="265" t="s">
        <v>139</v>
      </c>
      <c r="C61" s="267">
        <f>CContent_CO/CContent_CO2</f>
        <v>1.5714285714285714</v>
      </c>
    </row>
    <row r="63" spans="2:6" ht="15.75" x14ac:dyDescent="0.25">
      <c r="B63" s="268" t="s">
        <v>141</v>
      </c>
      <c r="C63" s="269"/>
    </row>
    <row r="64" spans="2:6" x14ac:dyDescent="0.2">
      <c r="B64" s="265" t="s">
        <v>137</v>
      </c>
      <c r="C64" s="267">
        <v>0.85</v>
      </c>
    </row>
    <row r="65" spans="2:3" x14ac:dyDescent="0.2">
      <c r="B65" s="265" t="s">
        <v>139</v>
      </c>
      <c r="C65" s="267">
        <f>12/28</f>
        <v>0.42857142857142855</v>
      </c>
    </row>
    <row r="66" spans="2:3" x14ac:dyDescent="0.2">
      <c r="B66" s="265" t="s">
        <v>136</v>
      </c>
      <c r="C66" s="267">
        <f>12/44</f>
        <v>0.27272727272727271</v>
      </c>
    </row>
  </sheetData>
  <mergeCells count="19">
    <mergeCell ref="F6:F8"/>
    <mergeCell ref="H4:N4"/>
    <mergeCell ref="B4:F4"/>
    <mergeCell ref="D9:D10"/>
    <mergeCell ref="C6:C10"/>
    <mergeCell ref="B6:B11"/>
    <mergeCell ref="C24:C52"/>
    <mergeCell ref="F24:F52"/>
    <mergeCell ref="C12:C15"/>
    <mergeCell ref="B12:B16"/>
    <mergeCell ref="B55:C56"/>
    <mergeCell ref="F14:F15"/>
    <mergeCell ref="C17:C18"/>
    <mergeCell ref="C19:C21"/>
    <mergeCell ref="F18:F19"/>
    <mergeCell ref="F20:F21"/>
    <mergeCell ref="B17:B22"/>
    <mergeCell ref="F22:F23"/>
    <mergeCell ref="B24:B52"/>
  </mergeCells>
  <phoneticPr fontId="49"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87936-83C8-4C91-8E12-491AA95CCCB1}">
  <ds:schemaRefs>
    <ds:schemaRef ds:uri="http://purl.org/dc/dcmitype/"/>
    <ds:schemaRef ds:uri="http://www.w3.org/XML/1998/namespace"/>
    <ds:schemaRef ds:uri="http://schemas.microsoft.com/office/2006/documentManagement/types"/>
    <ds:schemaRef ds:uri="http://purl.org/dc/terms/"/>
    <ds:schemaRef ds:uri="cc46344e-ec94-4c24-ada3-0d817196d5c6"/>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48f7e80c-61ed-4043-9da3-abd35210c977"/>
  </ds:schemaRefs>
</ds:datastoreItem>
</file>

<file path=customXml/itemProps2.xml><?xml version="1.0" encoding="utf-8"?>
<ds:datastoreItem xmlns:ds="http://schemas.openxmlformats.org/officeDocument/2006/customXml" ds:itemID="{8559D06B-E8DF-4110-AFF9-813D68408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E8439B-BF99-47F7-9382-004AE501F858}">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89</vt:i4>
      </vt:variant>
    </vt:vector>
  </HeadingPairs>
  <TitlesOfParts>
    <vt:vector size="93" baseType="lpstr">
      <vt:lpstr>Introduction</vt:lpstr>
      <vt:lpstr>PathwaySummary</vt:lpstr>
      <vt:lpstr>SiteSpecificInputs</vt:lpstr>
      <vt:lpstr>Background</vt:lpstr>
      <vt:lpstr>Btu2J</vt:lpstr>
      <vt:lpstr>Btu2kJ</vt:lpstr>
      <vt:lpstr>Btu2kWh</vt:lpstr>
      <vt:lpstr>Btu2MJ</vt:lpstr>
      <vt:lpstr>Btu2mmBtu</vt:lpstr>
      <vt:lpstr>Btu2Wh</vt:lpstr>
      <vt:lpstr>CContent_CO</vt:lpstr>
      <vt:lpstr>CContent_CO2</vt:lpstr>
      <vt:lpstr>CContent_VOC</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kg2g</vt:lpstr>
      <vt:lpstr>kg2lb</vt:lpstr>
      <vt:lpstr>kg2MT</vt:lpstr>
      <vt:lpstr>kg2T</vt:lpstr>
      <vt:lpstr>kJ2Btu</vt:lpstr>
      <vt:lpstr>kJ2J</vt:lpstr>
      <vt:lpstr>kJ2kWh</vt:lpstr>
      <vt:lpstr>kJ2MJ</vt:lpstr>
      <vt:lpstr>kJ2mmBtu</vt:lpstr>
      <vt:lpstr>kJ2Wh</vt:lpstr>
      <vt:lpstr>kWh2Btu</vt:lpstr>
      <vt:lpstr>kWh2J</vt:lpstr>
      <vt:lpstr>kWh2kJ</vt:lpstr>
      <vt:lpstr>kWh2MJ</vt:lpstr>
      <vt:lpstr>kWh2mmBtu</vt:lpstr>
      <vt:lpstr>kWh2Wh</vt:lpstr>
      <vt:lpstr>L2ft3</vt:lpstr>
      <vt:lpstr>L2gal</vt:lpstr>
      <vt:lpstr>L2m3</vt:lpstr>
      <vt:lpstr>L2mL</vt:lpstr>
      <vt:lpstr>lb2g</vt:lpstr>
      <vt:lpstr>lb2kg</vt:lpstr>
      <vt:lpstr>lb2MT</vt:lpstr>
      <vt:lpstr>lb2T</vt:lpstr>
      <vt:lpstr>m32ft3</vt:lpstr>
      <vt:lpstr>m32gal</vt:lpstr>
      <vt:lpstr>m32L</vt:lpstr>
      <vt:lpstr>m32mL</vt:lpstr>
      <vt:lpstr>MJ2Btu</vt:lpstr>
      <vt:lpstr>MJ2J</vt:lpstr>
      <vt:lpstr>MJ2kJ</vt:lpstr>
      <vt:lpstr>MJ2kWh</vt:lpstr>
      <vt:lpstr>MJ2mmBtu</vt:lpstr>
      <vt:lpstr>MJ2Wh</vt:lpstr>
      <vt:lpstr>mL2ft3</vt:lpstr>
      <vt:lpstr>mL2gal</vt:lpstr>
      <vt:lpstr>mL2L</vt:lpstr>
      <vt:lpstr>mL2m3</vt:lpstr>
      <vt:lpstr>mmBtu2Btu</vt:lpstr>
      <vt:lpstr>mmBtu2J</vt:lpstr>
      <vt:lpstr>mmBtu2kJ</vt:lpstr>
      <vt:lpstr>mmBtu2kWh</vt:lpstr>
      <vt:lpstr>mmBtu2MJ</vt:lpstr>
      <vt:lpstr>mmBtu2Wh</vt:lpstr>
      <vt:lpstr>MT2g</vt:lpstr>
      <vt:lpstr>MT2kg</vt:lpstr>
      <vt:lpstr>MT2lb</vt:lpstr>
      <vt:lpstr>MT2T</vt:lpstr>
      <vt:lpstr>NG_heat_ratio</vt:lpstr>
      <vt:lpstr>T2g</vt:lpstr>
      <vt:lpstr>T2kg</vt:lpstr>
      <vt:lpstr>T2lb</vt:lpstr>
      <vt:lpstr>T2MT</vt:lpstr>
      <vt:lpstr>user_grid_CI</vt:lpstr>
      <vt:lpstr>user_grid_name</vt:lpstr>
      <vt:lpstr>Wh2Btu</vt:lpstr>
      <vt:lpstr>Wh2hph</vt:lpstr>
      <vt:lpstr>Wh2J</vt:lpstr>
      <vt:lpstr>Wh2kJ</vt:lpstr>
      <vt:lpstr>Wh2kWh</vt:lpstr>
      <vt:lpstr>Wh2MJ</vt:lpstr>
      <vt:lpstr>Wh2mmBtu</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Biomethane LFG</dc:title>
  <dc:subject/>
  <dc:creator>CTFP Staff</dc:creator>
  <cp:keywords/>
  <dc:description/>
  <cp:lastModifiedBy>Kandel, Tanka, ENV</cp:lastModifiedBy>
  <cp:revision/>
  <dcterms:created xsi:type="dcterms:W3CDTF">2021-04-30T21:17:21Z</dcterms:created>
  <dcterms:modified xsi:type="dcterms:W3CDTF">2026-07-07T23:18:29Z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